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петанк\Турниры\Зимние теты\"/>
    </mc:Choice>
  </mc:AlternateContent>
  <xr:revisionPtr revIDLastSave="0" documentId="8_{BF4AE5AC-7EDF-4E86-B5B6-8376C36F48D9}" xr6:coauthVersionLast="47" xr6:coauthVersionMax="47" xr10:uidLastSave="{00000000-0000-0000-0000-000000000000}"/>
  <bookViews>
    <workbookView xWindow="-120" yWindow="-120" windowWidth="38640" windowHeight="21240" activeTab="2" xr2:uid="{00000000-000D-0000-FFFF-FFFF00000000}"/>
  </bookViews>
  <sheets>
    <sheet name="Лист1" sheetId="1" r:id="rId1"/>
    <sheet name="Лист2" sheetId="2" r:id="rId2"/>
    <sheet name="Ж1" sheetId="3" r:id="rId3"/>
    <sheet name="Ж2" sheetId="4" r:id="rId4"/>
    <sheet name="Ж3" sheetId="5" r:id="rId5"/>
    <sheet name="М1" sheetId="6" r:id="rId6"/>
    <sheet name="М2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7" l="1"/>
  <c r="I12" i="6"/>
  <c r="G12" i="5"/>
  <c r="C27" i="4"/>
  <c r="H35" i="3"/>
  <c r="K6" i="6"/>
  <c r="H19" i="4"/>
  <c r="H22" i="7"/>
  <c r="H25" i="6"/>
  <c r="C18" i="5"/>
  <c r="C34" i="4"/>
  <c r="J4" i="6"/>
  <c r="G5" i="7"/>
  <c r="H20" i="7"/>
  <c r="C25" i="6"/>
  <c r="C26" i="5"/>
  <c r="H31" i="4"/>
  <c r="K8" i="7"/>
  <c r="H35" i="5"/>
  <c r="H10" i="7"/>
  <c r="H26" i="6"/>
  <c r="F8" i="3"/>
  <c r="J6" i="4"/>
  <c r="F8" i="6"/>
  <c r="C22" i="6"/>
  <c r="F6" i="5"/>
  <c r="H36" i="6"/>
  <c r="J7" i="4"/>
  <c r="C31" i="3"/>
  <c r="C36" i="6"/>
  <c r="I8" i="7"/>
  <c r="I4" i="6"/>
  <c r="I5" i="6" s="1"/>
  <c r="H10" i="3"/>
  <c r="J10" i="3"/>
  <c r="H21" i="7"/>
  <c r="J10" i="7"/>
  <c r="J11" i="7" s="1"/>
  <c r="F8" i="7"/>
  <c r="K12" i="7"/>
  <c r="H42" i="6"/>
  <c r="G10" i="3"/>
  <c r="H35" i="7"/>
  <c r="F12" i="7"/>
  <c r="F9" i="7"/>
  <c r="F13" i="7"/>
  <c r="C42" i="6"/>
  <c r="J4" i="5"/>
  <c r="K10" i="7"/>
  <c r="J8" i="6"/>
  <c r="F7" i="5"/>
  <c r="J14" i="7"/>
  <c r="C18" i="3"/>
  <c r="F12" i="5"/>
  <c r="I4" i="7"/>
  <c r="I14" i="6"/>
  <c r="C27" i="5"/>
  <c r="J4" i="3"/>
  <c r="F10" i="3"/>
  <c r="F11" i="3" s="1"/>
  <c r="H10" i="6"/>
  <c r="G4" i="3"/>
  <c r="H25" i="7"/>
  <c r="H37" i="6"/>
  <c r="C34" i="5"/>
  <c r="C31" i="4"/>
  <c r="F12" i="6"/>
  <c r="I5" i="7"/>
  <c r="C22" i="7"/>
  <c r="H41" i="6"/>
  <c r="H30" i="4"/>
  <c r="H14" i="7"/>
  <c r="C22" i="4"/>
  <c r="F10" i="7"/>
  <c r="C27" i="3"/>
  <c r="C37" i="6"/>
  <c r="H34" i="4"/>
  <c r="C42" i="7"/>
  <c r="H27" i="3"/>
  <c r="C35" i="4"/>
  <c r="H12" i="5"/>
  <c r="J6" i="3"/>
  <c r="H6" i="7"/>
  <c r="I4" i="4"/>
  <c r="J8" i="4"/>
  <c r="F6" i="4"/>
  <c r="H6" i="6"/>
  <c r="I5" i="4"/>
  <c r="H32" i="6"/>
  <c r="H19" i="5"/>
  <c r="C26" i="3"/>
  <c r="J10" i="4"/>
  <c r="F8" i="4"/>
  <c r="F9" i="4" s="1"/>
  <c r="I12" i="4"/>
  <c r="J6" i="7"/>
  <c r="G14" i="6"/>
  <c r="J4" i="4"/>
  <c r="C30" i="4"/>
  <c r="G12" i="3"/>
  <c r="C41" i="6"/>
  <c r="G13" i="3"/>
  <c r="H37" i="7"/>
  <c r="C26" i="6"/>
  <c r="C35" i="5"/>
  <c r="H22" i="4"/>
  <c r="C21" i="6"/>
  <c r="I6" i="7"/>
  <c r="C36" i="7"/>
  <c r="H31" i="6"/>
  <c r="H31" i="5"/>
  <c r="C19" i="4"/>
  <c r="C35" i="7"/>
  <c r="H26" i="4"/>
  <c r="H21" i="6"/>
  <c r="G4" i="5"/>
  <c r="G5" i="5" s="1"/>
  <c r="H34" i="5"/>
  <c r="J8" i="7"/>
  <c r="I6" i="3"/>
  <c r="J5" i="4"/>
  <c r="H22" i="6"/>
  <c r="I4" i="5"/>
  <c r="H30" i="5"/>
  <c r="F6" i="7"/>
  <c r="G8" i="3"/>
  <c r="C19" i="5"/>
  <c r="J5" i="5"/>
  <c r="H30" i="6"/>
  <c r="H20" i="6"/>
  <c r="J10" i="5"/>
  <c r="F12" i="3"/>
  <c r="J9" i="4"/>
  <c r="H32" i="7"/>
  <c r="J11" i="4"/>
  <c r="G8" i="7"/>
  <c r="C27" i="6"/>
  <c r="C30" i="5"/>
  <c r="C23" i="4"/>
  <c r="C35" i="3"/>
  <c r="H4" i="5"/>
  <c r="H5" i="5" s="1"/>
  <c r="H19" i="3"/>
  <c r="H40" i="7"/>
  <c r="C40" i="6"/>
  <c r="H18" i="5"/>
  <c r="H4" i="3"/>
  <c r="C30" i="6"/>
  <c r="H36" i="7"/>
  <c r="C20" i="6"/>
  <c r="H26" i="5"/>
  <c r="F6" i="3"/>
  <c r="C20" i="7"/>
  <c r="C23" i="5"/>
  <c r="H18" i="4"/>
  <c r="H26" i="3"/>
  <c r="C30" i="7"/>
  <c r="H6" i="3"/>
  <c r="H7" i="3" s="1"/>
  <c r="H40" i="6"/>
  <c r="C32" i="6"/>
  <c r="H4" i="6"/>
  <c r="H35" i="6"/>
  <c r="C23" i="3"/>
  <c r="K4" i="7"/>
  <c r="C31" i="5"/>
  <c r="J9" i="7"/>
  <c r="I8" i="3"/>
  <c r="I9" i="3" s="1"/>
  <c r="C27" i="7"/>
  <c r="J4" i="7"/>
  <c r="K4" i="6"/>
  <c r="F7" i="4"/>
  <c r="F10" i="6"/>
  <c r="C41" i="7"/>
  <c r="J8" i="5"/>
  <c r="F11" i="7"/>
  <c r="F14" i="6"/>
  <c r="J8" i="3"/>
  <c r="J9" i="3" s="1"/>
  <c r="J6" i="5"/>
  <c r="J7" i="5" s="1"/>
  <c r="K8" i="6"/>
  <c r="K9" i="6" s="1"/>
  <c r="H27" i="6"/>
  <c r="H6" i="4"/>
  <c r="H7" i="4" s="1"/>
  <c r="F6" i="6"/>
  <c r="F7" i="6" s="1"/>
  <c r="H12" i="3"/>
  <c r="H13" i="3" s="1"/>
  <c r="I12" i="3"/>
  <c r="H22" i="3"/>
  <c r="C35" i="6"/>
  <c r="G8" i="5"/>
  <c r="C26" i="7"/>
  <c r="I6" i="5"/>
  <c r="I7" i="5" s="1"/>
  <c r="G8" i="4"/>
  <c r="G9" i="4" s="1"/>
  <c r="I13" i="3"/>
  <c r="C21" i="7"/>
  <c r="H22" i="5"/>
  <c r="I12" i="7"/>
  <c r="G8" i="6"/>
  <c r="K10" i="6"/>
  <c r="C40" i="7"/>
  <c r="H6" i="5"/>
  <c r="H7" i="5" s="1"/>
  <c r="F10" i="4"/>
  <c r="F11" i="4" s="1"/>
  <c r="C22" i="3"/>
  <c r="H27" i="7"/>
  <c r="I6" i="4"/>
  <c r="H12" i="7"/>
  <c r="G10" i="7"/>
  <c r="H35" i="4"/>
  <c r="C25" i="7"/>
  <c r="H12" i="6"/>
  <c r="J9" i="5"/>
  <c r="G4" i="6"/>
  <c r="G5" i="6" s="1"/>
  <c r="F8" i="5"/>
  <c r="F9" i="5" s="1"/>
  <c r="G10" i="4"/>
  <c r="G11" i="4" s="1"/>
  <c r="C19" i="3"/>
  <c r="H41" i="7"/>
  <c r="I8" i="4"/>
  <c r="I9" i="4" s="1"/>
  <c r="G10" i="6"/>
  <c r="G10" i="5"/>
  <c r="F14" i="7"/>
  <c r="H11" i="3"/>
  <c r="C37" i="7"/>
  <c r="K12" i="6"/>
  <c r="F10" i="5"/>
  <c r="H23" i="4"/>
  <c r="H31" i="3"/>
  <c r="C22" i="5"/>
  <c r="C32" i="7"/>
  <c r="J14" i="6"/>
  <c r="G5" i="3"/>
  <c r="G12" i="7"/>
  <c r="G13" i="7" s="1"/>
  <c r="I14" i="7"/>
  <c r="K6" i="7"/>
  <c r="K7" i="7" s="1"/>
  <c r="I13" i="4"/>
  <c r="I6" i="6"/>
  <c r="I7" i="6" s="1"/>
  <c r="I8" i="5"/>
  <c r="I9" i="5" s="1"/>
  <c r="F12" i="4"/>
  <c r="F13" i="4" s="1"/>
  <c r="H18" i="3"/>
  <c r="H26" i="7"/>
  <c r="H10" i="4"/>
  <c r="H11" i="4" s="1"/>
  <c r="G14" i="7"/>
  <c r="G12" i="6"/>
  <c r="G13" i="5"/>
  <c r="H27" i="4"/>
  <c r="H30" i="7"/>
  <c r="C30" i="3"/>
  <c r="H42" i="7"/>
  <c r="H14" i="6"/>
  <c r="I12" i="5"/>
  <c r="C26" i="4"/>
  <c r="H30" i="3"/>
  <c r="H4" i="4"/>
  <c r="I8" i="6"/>
  <c r="I9" i="6" s="1"/>
  <c r="H10" i="5"/>
  <c r="H11" i="5" s="1"/>
  <c r="G12" i="4"/>
  <c r="G13" i="4" s="1"/>
  <c r="H34" i="3"/>
  <c r="J6" i="6"/>
  <c r="H12" i="4"/>
  <c r="H13" i="4" s="1"/>
  <c r="C31" i="7"/>
  <c r="C31" i="6"/>
  <c r="H27" i="5"/>
  <c r="C18" i="4"/>
  <c r="H4" i="7"/>
  <c r="H31" i="7"/>
  <c r="H23" i="5"/>
  <c r="H23" i="3"/>
  <c r="G4" i="4"/>
  <c r="G5" i="4" s="1"/>
  <c r="J10" i="6"/>
  <c r="I4" i="3"/>
  <c r="C34" i="3"/>
  <c r="I7" i="4"/>
  <c r="I15" i="6"/>
  <c r="I13" i="6"/>
  <c r="F15" i="7"/>
  <c r="I7" i="3"/>
  <c r="J5" i="6"/>
  <c r="J7" i="7"/>
  <c r="H11" i="7"/>
  <c r="J7" i="3"/>
  <c r="G15" i="6"/>
  <c r="H13" i="7"/>
  <c r="G11" i="6"/>
  <c r="J5" i="7"/>
  <c r="H5" i="6"/>
  <c r="J15" i="6"/>
  <c r="G13" i="6"/>
  <c r="K9" i="7"/>
  <c r="I13" i="5"/>
  <c r="H7" i="6"/>
  <c r="G15" i="7"/>
  <c r="G11" i="7"/>
  <c r="K11" i="7"/>
  <c r="G9" i="7"/>
  <c r="J11" i="5"/>
  <c r="K7" i="6"/>
  <c r="J5" i="3"/>
  <c r="H13" i="5"/>
  <c r="G11" i="5"/>
  <c r="L13" i="4" l="1"/>
  <c r="K12" i="4"/>
  <c r="L11" i="4"/>
  <c r="K10" i="4"/>
  <c r="M11" i="7"/>
  <c r="L10" i="7"/>
  <c r="L7" i="4"/>
  <c r="K6" i="4"/>
  <c r="L9" i="4"/>
  <c r="K8" i="4"/>
  <c r="K6" i="5"/>
  <c r="L7" i="5"/>
  <c r="K13" i="6"/>
  <c r="F11" i="6"/>
  <c r="H7" i="7"/>
  <c r="K13" i="7"/>
  <c r="H15" i="7"/>
  <c r="J11" i="3"/>
  <c r="F13" i="6"/>
  <c r="I9" i="7"/>
  <c r="H5" i="3"/>
  <c r="G11" i="3"/>
  <c r="I5" i="3"/>
  <c r="I5" i="5"/>
  <c r="J11" i="6"/>
  <c r="K5" i="6"/>
  <c r="H11" i="6"/>
  <c r="F9" i="6"/>
  <c r="H13" i="6"/>
  <c r="K5" i="7"/>
  <c r="F9" i="3"/>
  <c r="F7" i="3"/>
  <c r="F13" i="5"/>
  <c r="H5" i="7"/>
  <c r="J9" i="6"/>
  <c r="J7" i="6"/>
  <c r="H5" i="4"/>
  <c r="K11" i="6"/>
  <c r="F13" i="3"/>
  <c r="J15" i="7"/>
  <c r="H15" i="6"/>
  <c r="G9" i="6"/>
  <c r="G9" i="3"/>
  <c r="I13" i="7"/>
  <c r="F7" i="7"/>
  <c r="G9" i="5"/>
  <c r="I15" i="7"/>
  <c r="F15" i="6"/>
  <c r="I7" i="7"/>
  <c r="F11" i="5"/>
  <c r="K10" i="5" l="1"/>
  <c r="L11" i="5"/>
  <c r="M15" i="6"/>
  <c r="L14" i="6"/>
  <c r="L9" i="5"/>
  <c r="K8" i="5"/>
  <c r="L6" i="7"/>
  <c r="M7" i="7"/>
  <c r="M13" i="7"/>
  <c r="L12" i="7"/>
  <c r="K12" i="3"/>
  <c r="L13" i="3"/>
  <c r="L5" i="4"/>
  <c r="K4" i="4"/>
  <c r="M7" i="6"/>
  <c r="L6" i="6"/>
  <c r="L4" i="7"/>
  <c r="M5" i="7"/>
  <c r="K12" i="5"/>
  <c r="L13" i="5"/>
  <c r="L7" i="3"/>
  <c r="K6" i="3"/>
  <c r="K8" i="3"/>
  <c r="L9" i="3"/>
  <c r="M9" i="6"/>
  <c r="L8" i="6"/>
  <c r="L4" i="6"/>
  <c r="M5" i="6"/>
  <c r="L5" i="5"/>
  <c r="K4" i="5"/>
  <c r="L11" i="3"/>
  <c r="K10" i="3"/>
  <c r="L5" i="3"/>
  <c r="K4" i="3"/>
  <c r="L8" i="7"/>
  <c r="M9" i="7"/>
  <c r="L12" i="6"/>
  <c r="M13" i="6"/>
  <c r="M15" i="7"/>
  <c r="L14" i="7"/>
  <c r="L10" i="6"/>
  <c r="M11" i="6"/>
</calcChain>
</file>

<file path=xl/sharedStrings.xml><?xml version="1.0" encoding="utf-8"?>
<sst xmlns="http://schemas.openxmlformats.org/spreadsheetml/2006/main" count="314" uniqueCount="154">
  <si>
    <t xml:space="preserve">Кирдеева Н. </t>
  </si>
  <si>
    <t>только 11.01, желательно день</t>
  </si>
  <si>
    <t xml:space="preserve"> Таратина Е. </t>
  </si>
  <si>
    <t xml:space="preserve"> Кононова О. </t>
  </si>
  <si>
    <t>.Только 11.01, желательно день</t>
  </si>
  <si>
    <t xml:space="preserve"> только 11.01</t>
  </si>
  <si>
    <t>днем</t>
  </si>
  <si>
    <t>Хе М. (только 11.01)</t>
  </si>
  <si>
    <t xml:space="preserve"> Гуменюк И.(только 11.01)</t>
  </si>
  <si>
    <t xml:space="preserve"> Потапова Л.</t>
  </si>
  <si>
    <t>Розанова Ю.</t>
  </si>
  <si>
    <t>Карепова Е.</t>
  </si>
  <si>
    <t xml:space="preserve"> Пименова Т.</t>
  </si>
  <si>
    <t>Склокина К.</t>
  </si>
  <si>
    <t>Мишарина С. (может 11 и 19 января)</t>
  </si>
  <si>
    <t xml:space="preserve"> Реброва Р. (11.01 или 19.01)</t>
  </si>
  <si>
    <t>Рылова Д (19.01)</t>
  </si>
  <si>
    <t>только 11.01</t>
  </si>
  <si>
    <t>Только 11.01, желательно утро</t>
  </si>
  <si>
    <t>11, утро</t>
  </si>
  <si>
    <t>может 11 и 19 января)</t>
  </si>
  <si>
    <t>только 11.01, утро</t>
  </si>
  <si>
    <t>11.01 или 19.01</t>
  </si>
  <si>
    <t xml:space="preserve">11.01 или 19.01)19. </t>
  </si>
  <si>
    <t xml:space="preserve">Сафонова С. </t>
  </si>
  <si>
    <t xml:space="preserve"> Алиева О. </t>
  </si>
  <si>
    <t>19 января</t>
  </si>
  <si>
    <t xml:space="preserve">Чекмарева Т. </t>
  </si>
  <si>
    <t>Мирошниченко В.</t>
  </si>
  <si>
    <t xml:space="preserve"> Багаутдинова Г. </t>
  </si>
  <si>
    <t xml:space="preserve"> Крошилова И. </t>
  </si>
  <si>
    <t xml:space="preserve"> Ткаченко А. </t>
  </si>
  <si>
    <t>Кондратова Н</t>
  </si>
  <si>
    <t>Таратин А.</t>
  </si>
  <si>
    <t xml:space="preserve"> (12.01, День)</t>
  </si>
  <si>
    <t xml:space="preserve"> Сафонов С</t>
  </si>
  <si>
    <t>. (Может и 12.01, и 19.01)</t>
  </si>
  <si>
    <t xml:space="preserve">Смирнов В. </t>
  </si>
  <si>
    <t>(только 12.01 утро)</t>
  </si>
  <si>
    <t>Анухин В.</t>
  </si>
  <si>
    <t xml:space="preserve"> Кувакин В.</t>
  </si>
  <si>
    <t xml:space="preserve"> Балахтин И.</t>
  </si>
  <si>
    <t xml:space="preserve"> Мишин Д. </t>
  </si>
  <si>
    <t>(12.01, Утро)</t>
  </si>
  <si>
    <t>(Может и 12.01, и 19.01)</t>
  </si>
  <si>
    <t xml:space="preserve">Африканов А. </t>
  </si>
  <si>
    <t>(12.01  утро)</t>
  </si>
  <si>
    <t xml:space="preserve"> (Может 12 и 19)</t>
  </si>
  <si>
    <t>(только 19.01)</t>
  </si>
  <si>
    <t>(Только 19.01)</t>
  </si>
  <si>
    <t xml:space="preserve"> Лямунов Н.</t>
  </si>
  <si>
    <t xml:space="preserve">Федотов Н. </t>
  </si>
  <si>
    <t xml:space="preserve"> Северов М.</t>
  </si>
  <si>
    <t xml:space="preserve"> Худяков Ю. </t>
  </si>
  <si>
    <t>Мишарин О.</t>
  </si>
  <si>
    <t>Савельев И.</t>
  </si>
  <si>
    <t>Домбровский С.</t>
  </si>
  <si>
    <t xml:space="preserve"> Панфиленко К.</t>
  </si>
  <si>
    <t xml:space="preserve">Манукян А. </t>
  </si>
  <si>
    <t xml:space="preserve">Гришин Д </t>
  </si>
  <si>
    <t>11.01.2025 группа на 6 утро</t>
  </si>
  <si>
    <t xml:space="preserve">19 января </t>
  </si>
  <si>
    <t>12 января утро</t>
  </si>
  <si>
    <t>Мишин</t>
  </si>
  <si>
    <t>Смирнов</t>
  </si>
  <si>
    <t>Худяков</t>
  </si>
  <si>
    <t>12 января день</t>
  </si>
  <si>
    <t>Лямунов</t>
  </si>
  <si>
    <t>Кувакин</t>
  </si>
  <si>
    <t>Таратин</t>
  </si>
  <si>
    <t>11 января утро</t>
  </si>
  <si>
    <t>11 января день</t>
  </si>
  <si>
    <t>Кирдеева</t>
  </si>
  <si>
    <t>Багаутлинова</t>
  </si>
  <si>
    <t>Потапова</t>
  </si>
  <si>
    <t>Сафонова</t>
  </si>
  <si>
    <t>Мишарина</t>
  </si>
  <si>
    <t>Реброва</t>
  </si>
  <si>
    <t>Алиева</t>
  </si>
  <si>
    <t>Рылова</t>
  </si>
  <si>
    <t>Крошилова</t>
  </si>
  <si>
    <t>дор.</t>
  </si>
  <si>
    <t>Тур 5</t>
  </si>
  <si>
    <t>Тур 4</t>
  </si>
  <si>
    <t>Тур 3</t>
  </si>
  <si>
    <t>Тур 2</t>
  </si>
  <si>
    <t>Тур 1</t>
  </si>
  <si>
    <t/>
  </si>
  <si>
    <t>Хе</t>
  </si>
  <si>
    <t>Кононова</t>
  </si>
  <si>
    <t>Пименова</t>
  </si>
  <si>
    <t>Таратина</t>
  </si>
  <si>
    <t>Мирошниченко</t>
  </si>
  <si>
    <t>место</t>
  </si>
  <si>
    <t>доп</t>
  </si>
  <si>
    <t>победы</t>
  </si>
  <si>
    <t>Команда</t>
  </si>
  <si>
    <t>Женщины Группа 1</t>
  </si>
  <si>
    <t>Розанова</t>
  </si>
  <si>
    <t>Гуменюк</t>
  </si>
  <si>
    <t>Ткаченко</t>
  </si>
  <si>
    <t>Кондратова</t>
  </si>
  <si>
    <t>Чекмарева</t>
  </si>
  <si>
    <t>Женщины Группа 2</t>
  </si>
  <si>
    <t>Склокина</t>
  </si>
  <si>
    <t>Карепова</t>
  </si>
  <si>
    <t>Багаутдинова</t>
  </si>
  <si>
    <t>Женщины Группа 3</t>
  </si>
  <si>
    <t>Панфиленко</t>
  </si>
  <si>
    <t>Савельев</t>
  </si>
  <si>
    <t>Северов</t>
  </si>
  <si>
    <t>Анухин</t>
  </si>
  <si>
    <t>Балахтин</t>
  </si>
  <si>
    <t>Домбровский</t>
  </si>
  <si>
    <t xml:space="preserve"> </t>
  </si>
  <si>
    <t>Николай Федотов</t>
  </si>
  <si>
    <t>Андрей Африканв</t>
  </si>
  <si>
    <t>Сергей Сафонов</t>
  </si>
  <si>
    <t>Олег Мишарин</t>
  </si>
  <si>
    <t>Артур Манукян</t>
  </si>
  <si>
    <t>Дмитрий Гришин</t>
  </si>
  <si>
    <t>Дмитрий Мишин</t>
  </si>
  <si>
    <t>Виктор Смирнов</t>
  </si>
  <si>
    <t>Юрий Худяков</t>
  </si>
  <si>
    <t>Михаил Северов</t>
  </si>
  <si>
    <t>Константин Панфиленко</t>
  </si>
  <si>
    <t>Игорь Савелев</t>
  </si>
  <si>
    <t>Никита Лямунов</t>
  </si>
  <si>
    <t>Валерий Кувакин</t>
  </si>
  <si>
    <t>Артем Таратин</t>
  </si>
  <si>
    <t>Илья Балахтин</t>
  </si>
  <si>
    <t>Сергей Домбровсткий</t>
  </si>
  <si>
    <t>Виктор Анухин</t>
  </si>
  <si>
    <t>Вера Мирошниченко</t>
  </si>
  <si>
    <t>Марина Хе</t>
  </si>
  <si>
    <t>Елена Таратина</t>
  </si>
  <si>
    <t>Ольга Кононова</t>
  </si>
  <si>
    <t>Татьяна Пименова</t>
  </si>
  <si>
    <t>Татьяна Чекмарева</t>
  </si>
  <si>
    <t>Юлия Розанова</t>
  </si>
  <si>
    <t>Нина Кондратова</t>
  </si>
  <si>
    <t>Ирина Гуменюк</t>
  </si>
  <si>
    <t>Анна Ткаченко</t>
  </si>
  <si>
    <t>Надежда Кирдеева</t>
  </si>
  <si>
    <t>Ксения Склокина</t>
  </si>
  <si>
    <t>Людмила Потапова</t>
  </si>
  <si>
    <t>Елена Карепова</t>
  </si>
  <si>
    <t>Гульназ Багаутдинова</t>
  </si>
  <si>
    <t>Ирина Крошилова</t>
  </si>
  <si>
    <t>Светлана Сафонова</t>
  </si>
  <si>
    <t>Светлана Мишарина</t>
  </si>
  <si>
    <t>Роксана Реброва</t>
  </si>
  <si>
    <t>Ольга Алиева</t>
  </si>
  <si>
    <t>Дарья Рылова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</si>
</sst>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##;\-##;0"/>
    <numFmt numFmtId="165" formatCode="\+##;\-##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0" tint="-0.1499984740745262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24"/>
      <color indexed="8"/>
      <name val="Calibri Light"/>
      <family val="1"/>
      <charset val="204"/>
      <scheme val="major"/>
    </font>
    <font>
      <sz val="14"/>
      <color theme="1"/>
      <name val="Calibri"/>
      <family val="2"/>
      <charset val="204"/>
      <scheme val="minor"/>
    </font>
    <font>
      <b/>
      <sz val="36"/>
      <color indexed="8"/>
      <name val="Calibri Light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16" fontId="0" fillId="0" borderId="0" xfId="0" applyNumberFormat="1" applyAlignment="1">
      <alignment horizontal="left"/>
    </xf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indent="1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7" xfId="0" applyNumberFormat="1" applyFont="1" applyBorder="1" applyAlignment="1">
      <alignment horizontal="center" vertical="center"/>
    </xf>
    <xf numFmtId="165" fontId="2" fillId="5" borderId="6" xfId="0" applyNumberFormat="1" applyFont="1" applyFill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5" fontId="2" fillId="5" borderId="14" xfId="0" applyNumberFormat="1" applyFont="1" applyFill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165" fontId="2" fillId="5" borderId="15" xfId="0" applyNumberFormat="1" applyFont="1" applyFill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Alignment="1"/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 indent="1"/>
    </xf>
    <xf numFmtId="0" fontId="5" fillId="0" borderId="17" xfId="0" applyFont="1" applyFill="1" applyBorder="1" applyAlignment="1">
      <alignment horizontal="left" vertical="center" wrapText="1" indent="1"/>
    </xf>
    <xf numFmtId="0" fontId="5" fillId="0" borderId="16" xfId="0" applyFont="1" applyFill="1" applyBorder="1" applyAlignment="1">
      <alignment horizontal="left" vertical="center" wrapText="1" indent="1"/>
    </xf>
    <xf numFmtId="0" fontId="5" fillId="0" borderId="11" xfId="0" applyFont="1" applyFill="1" applyBorder="1" applyAlignment="1">
      <alignment horizontal="left" vertical="center" wrapText="1" indent="1"/>
    </xf>
    <xf numFmtId="0" fontId="5" fillId="0" borderId="10" xfId="0" applyFont="1" applyFill="1" applyBorder="1" applyAlignment="1">
      <alignment horizontal="left" vertical="center" wrapText="1" indent="1"/>
    </xf>
    <xf numFmtId="0" fontId="5" fillId="0" borderId="9" xfId="0" applyFont="1" applyFill="1" applyBorder="1" applyAlignment="1">
      <alignment horizontal="left" vertical="center" wrapText="1" indent="1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3" borderId="18" xfId="0" applyFont="1" applyFill="1" applyBorder="1" applyAlignment="1">
      <alignment horizontal="left" vertical="center" wrapText="1" indent="1"/>
    </xf>
    <xf numFmtId="0" fontId="5" fillId="3" borderId="17" xfId="0" applyFont="1" applyFill="1" applyBorder="1" applyAlignment="1">
      <alignment horizontal="left" vertical="center" wrapText="1" indent="1"/>
    </xf>
    <xf numFmtId="0" fontId="5" fillId="3" borderId="16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center" vertical="center"/>
    </xf>
    <xf numFmtId="0" fontId="5" fillId="2" borderId="18" xfId="0" applyFont="1" applyFill="1" applyBorder="1" applyAlignment="1">
      <alignment horizontal="left" vertical="center" wrapText="1" indent="1"/>
    </xf>
    <xf numFmtId="0" fontId="5" fillId="2" borderId="17" xfId="0" applyFont="1" applyFill="1" applyBorder="1" applyAlignment="1">
      <alignment horizontal="left" vertical="center" wrapText="1" indent="1"/>
    </xf>
    <xf numFmtId="0" fontId="5" fillId="2" borderId="16" xfId="0" applyFont="1" applyFill="1" applyBorder="1" applyAlignment="1">
      <alignment horizontal="left" vertical="center" wrapText="1" indent="1"/>
    </xf>
    <xf numFmtId="0" fontId="1" fillId="0" borderId="3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3" borderId="26" xfId="0" applyFont="1" applyFill="1" applyBorder="1" applyAlignment="1">
      <alignment horizontal="left" vertical="center" wrapText="1" indent="1"/>
    </xf>
    <xf numFmtId="0" fontId="5" fillId="3" borderId="25" xfId="0" applyFont="1" applyFill="1" applyBorder="1" applyAlignment="1">
      <alignment horizontal="left" vertical="center" wrapText="1" indent="1"/>
    </xf>
    <xf numFmtId="0" fontId="5" fillId="3" borderId="24" xfId="0" applyFont="1" applyFill="1" applyBorder="1" applyAlignment="1">
      <alignment horizontal="left" vertical="center" wrapText="1" indent="1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 wrapText="1" indent="1"/>
    </xf>
    <xf numFmtId="0" fontId="5" fillId="3" borderId="10" xfId="0" applyFont="1" applyFill="1" applyBorder="1" applyAlignment="1">
      <alignment horizontal="left" vertical="center" wrapText="1" indent="1"/>
    </xf>
    <xf numFmtId="0" fontId="5" fillId="3" borderId="9" xfId="0" applyFont="1" applyFill="1" applyBorder="1" applyAlignment="1">
      <alignment horizontal="left" vertical="center" wrapText="1" indent="1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opLeftCell="A10" workbookViewId="0">
      <selection activeCell="D25" sqref="D25:D30"/>
    </sheetView>
  </sheetViews>
  <sheetFormatPr defaultRowHeight="15" x14ac:dyDescent="0.25"/>
  <cols>
    <col min="1" max="1" width="51.5703125" customWidth="1"/>
    <col min="2" max="2" width="39.140625" customWidth="1"/>
    <col min="3" max="3" width="38" customWidth="1"/>
    <col min="4" max="4" width="36" customWidth="1"/>
  </cols>
  <sheetData>
    <row r="1" spans="1:3" x14ac:dyDescent="0.25">
      <c r="A1" s="5" t="s">
        <v>0</v>
      </c>
      <c r="B1" t="s">
        <v>1</v>
      </c>
      <c r="C1">
        <v>82</v>
      </c>
    </row>
    <row r="2" spans="1:3" x14ac:dyDescent="0.25">
      <c r="A2" s="4" t="s">
        <v>27</v>
      </c>
      <c r="B2" s="3" t="s">
        <v>21</v>
      </c>
      <c r="C2" s="3">
        <v>115</v>
      </c>
    </row>
    <row r="3" spans="1:3" x14ac:dyDescent="0.25">
      <c r="A3" s="2" t="s">
        <v>30</v>
      </c>
      <c r="B3" s="2" t="s">
        <v>26</v>
      </c>
      <c r="C3" s="2">
        <v>106</v>
      </c>
    </row>
    <row r="4" spans="1:3" x14ac:dyDescent="0.25">
      <c r="A4" s="4" t="s">
        <v>28</v>
      </c>
      <c r="B4" t="s">
        <v>18</v>
      </c>
      <c r="C4">
        <v>102</v>
      </c>
    </row>
    <row r="5" spans="1:3" x14ac:dyDescent="0.25">
      <c r="A5" s="4" t="s">
        <v>12</v>
      </c>
      <c r="B5" t="s">
        <v>19</v>
      </c>
      <c r="C5">
        <v>76</v>
      </c>
    </row>
    <row r="6" spans="1:3" x14ac:dyDescent="0.25">
      <c r="A6" s="5" t="s">
        <v>29</v>
      </c>
      <c r="B6" t="s">
        <v>1</v>
      </c>
      <c r="C6">
        <v>74</v>
      </c>
    </row>
    <row r="7" spans="1:3" x14ac:dyDescent="0.25">
      <c r="A7" s="2" t="s">
        <v>24</v>
      </c>
      <c r="B7" s="2" t="s">
        <v>23</v>
      </c>
      <c r="C7" s="2">
        <v>72</v>
      </c>
    </row>
    <row r="8" spans="1:3" x14ac:dyDescent="0.25">
      <c r="A8" s="4" t="s">
        <v>31</v>
      </c>
      <c r="B8" t="s">
        <v>17</v>
      </c>
      <c r="C8">
        <v>29</v>
      </c>
    </row>
    <row r="9" spans="1:3" x14ac:dyDescent="0.25">
      <c r="A9" t="s">
        <v>32</v>
      </c>
      <c r="B9" t="s">
        <v>17</v>
      </c>
      <c r="C9">
        <v>22</v>
      </c>
    </row>
    <row r="10" spans="1:3" x14ac:dyDescent="0.25">
      <c r="A10" t="s">
        <v>2</v>
      </c>
      <c r="B10" s="1" t="s">
        <v>60</v>
      </c>
      <c r="C10">
        <v>0</v>
      </c>
    </row>
    <row r="11" spans="1:3" x14ac:dyDescent="0.25">
      <c r="A11" t="s">
        <v>3</v>
      </c>
      <c r="B11" t="s">
        <v>4</v>
      </c>
      <c r="C11">
        <v>0</v>
      </c>
    </row>
    <row r="12" spans="1:3" x14ac:dyDescent="0.25">
      <c r="A12" t="s">
        <v>7</v>
      </c>
      <c r="B12" t="s">
        <v>5</v>
      </c>
      <c r="C12">
        <v>0</v>
      </c>
    </row>
    <row r="13" spans="1:3" x14ac:dyDescent="0.25">
      <c r="A13" t="s">
        <v>8</v>
      </c>
      <c r="B13" t="s">
        <v>17</v>
      </c>
      <c r="C13">
        <v>0</v>
      </c>
    </row>
    <row r="14" spans="1:3" x14ac:dyDescent="0.25">
      <c r="A14" t="s">
        <v>9</v>
      </c>
      <c r="B14" t="s">
        <v>6</v>
      </c>
      <c r="C14">
        <v>0</v>
      </c>
    </row>
    <row r="15" spans="1:3" x14ac:dyDescent="0.25">
      <c r="A15" t="s">
        <v>10</v>
      </c>
      <c r="C15">
        <v>0</v>
      </c>
    </row>
    <row r="16" spans="1:3" x14ac:dyDescent="0.25">
      <c r="A16" t="s">
        <v>11</v>
      </c>
      <c r="C16">
        <v>0</v>
      </c>
    </row>
    <row r="17" spans="1:4" x14ac:dyDescent="0.25">
      <c r="A17" t="s">
        <v>13</v>
      </c>
      <c r="C17">
        <v>0</v>
      </c>
    </row>
    <row r="18" spans="1:4" x14ac:dyDescent="0.25">
      <c r="A18" s="2" t="s">
        <v>14</v>
      </c>
      <c r="B18" t="s">
        <v>20</v>
      </c>
      <c r="C18">
        <v>0</v>
      </c>
    </row>
    <row r="19" spans="1:4" x14ac:dyDescent="0.25">
      <c r="A19" s="2" t="s">
        <v>15</v>
      </c>
      <c r="B19" t="s">
        <v>22</v>
      </c>
      <c r="C19">
        <v>0</v>
      </c>
    </row>
    <row r="20" spans="1:4" x14ac:dyDescent="0.25">
      <c r="A20" s="2" t="s">
        <v>25</v>
      </c>
      <c r="B20" s="1">
        <v>45676</v>
      </c>
      <c r="C20">
        <v>0</v>
      </c>
    </row>
    <row r="21" spans="1:4" x14ac:dyDescent="0.25">
      <c r="A21" s="2" t="s">
        <v>16</v>
      </c>
      <c r="B21" s="1">
        <v>45676</v>
      </c>
      <c r="C21">
        <v>0</v>
      </c>
    </row>
    <row r="24" spans="1:4" x14ac:dyDescent="0.25">
      <c r="A24" s="2" t="s">
        <v>70</v>
      </c>
      <c r="B24" t="s">
        <v>70</v>
      </c>
      <c r="C24" t="s">
        <v>71</v>
      </c>
      <c r="D24" t="s">
        <v>26</v>
      </c>
    </row>
    <row r="25" spans="1:4" x14ac:dyDescent="0.25">
      <c r="C25" t="s">
        <v>72</v>
      </c>
      <c r="D25" t="s">
        <v>80</v>
      </c>
    </row>
    <row r="26" spans="1:4" x14ac:dyDescent="0.25">
      <c r="C26" t="s">
        <v>73</v>
      </c>
      <c r="D26" t="s">
        <v>75</v>
      </c>
    </row>
    <row r="27" spans="1:4" x14ac:dyDescent="0.25">
      <c r="C27" t="s">
        <v>74</v>
      </c>
      <c r="D27" t="s">
        <v>76</v>
      </c>
    </row>
    <row r="28" spans="1:4" x14ac:dyDescent="0.25">
      <c r="D28" t="s">
        <v>77</v>
      </c>
    </row>
    <row r="29" spans="1:4" x14ac:dyDescent="0.25">
      <c r="D29" t="s">
        <v>78</v>
      </c>
    </row>
    <row r="30" spans="1:4" x14ac:dyDescent="0.25">
      <c r="D30" t="s">
        <v>79</v>
      </c>
    </row>
  </sheetData>
  <sortState xmlns:xlrd2="http://schemas.microsoft.com/office/spreadsheetml/2017/richdata2" ref="A2:C21">
    <sortCondition descending="1" ref="C2:C2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9"/>
  <sheetViews>
    <sheetView topLeftCell="A20" workbookViewId="0">
      <selection activeCell="H31" sqref="H31"/>
    </sheetView>
  </sheetViews>
  <sheetFormatPr defaultRowHeight="15" x14ac:dyDescent="0.25"/>
  <cols>
    <col min="1" max="1" width="25" customWidth="1"/>
    <col min="2" max="2" width="25.5703125" customWidth="1"/>
    <col min="3" max="3" width="27.5703125" customWidth="1"/>
    <col min="4" max="4" width="41" customWidth="1"/>
  </cols>
  <sheetData>
    <row r="1" spans="1:3" x14ac:dyDescent="0.25">
      <c r="A1" s="5" t="s">
        <v>50</v>
      </c>
      <c r="C1">
        <v>133</v>
      </c>
    </row>
    <row r="2" spans="1:3" x14ac:dyDescent="0.25">
      <c r="A2" s="4" t="s">
        <v>42</v>
      </c>
      <c r="B2" s="4" t="s">
        <v>43</v>
      </c>
      <c r="C2" s="4">
        <v>122</v>
      </c>
    </row>
    <row r="3" spans="1:3" x14ac:dyDescent="0.25">
      <c r="A3" s="4" t="s">
        <v>37</v>
      </c>
      <c r="B3" s="4" t="s">
        <v>38</v>
      </c>
      <c r="C3" s="4">
        <v>110</v>
      </c>
    </row>
    <row r="4" spans="1:3" x14ac:dyDescent="0.25">
      <c r="A4" s="2" t="s">
        <v>51</v>
      </c>
      <c r="B4" s="2" t="s">
        <v>49</v>
      </c>
      <c r="C4" s="2">
        <v>96</v>
      </c>
    </row>
    <row r="5" spans="1:3" x14ac:dyDescent="0.25">
      <c r="A5" s="2" t="s">
        <v>45</v>
      </c>
      <c r="B5" s="2" t="s">
        <v>44</v>
      </c>
      <c r="C5" s="2">
        <v>93</v>
      </c>
    </row>
    <row r="6" spans="1:3" x14ac:dyDescent="0.25">
      <c r="A6" s="5" t="s">
        <v>40</v>
      </c>
      <c r="C6">
        <v>66</v>
      </c>
    </row>
    <row r="7" spans="1:3" x14ac:dyDescent="0.25">
      <c r="A7" t="s">
        <v>33</v>
      </c>
      <c r="B7" t="s">
        <v>34</v>
      </c>
    </row>
    <row r="8" spans="1:3" x14ac:dyDescent="0.25">
      <c r="A8" s="2" t="s">
        <v>35</v>
      </c>
      <c r="B8" t="s">
        <v>36</v>
      </c>
    </row>
    <row r="9" spans="1:3" x14ac:dyDescent="0.25">
      <c r="A9" t="s">
        <v>39</v>
      </c>
    </row>
    <row r="10" spans="1:3" x14ac:dyDescent="0.25">
      <c r="A10" t="s">
        <v>41</v>
      </c>
    </row>
    <row r="11" spans="1:3" x14ac:dyDescent="0.25">
      <c r="A11" t="s">
        <v>52</v>
      </c>
    </row>
    <row r="12" spans="1:3" x14ac:dyDescent="0.25">
      <c r="A12" t="s">
        <v>53</v>
      </c>
      <c r="B12" t="s">
        <v>46</v>
      </c>
    </row>
    <row r="13" spans="1:3" x14ac:dyDescent="0.25">
      <c r="A13" s="2" t="s">
        <v>54</v>
      </c>
      <c r="B13" t="s">
        <v>47</v>
      </c>
    </row>
    <row r="14" spans="1:3" x14ac:dyDescent="0.25">
      <c r="A14" t="s">
        <v>55</v>
      </c>
    </row>
    <row r="15" spans="1:3" x14ac:dyDescent="0.25">
      <c r="A15" t="s">
        <v>56</v>
      </c>
    </row>
    <row r="16" spans="1:3" x14ac:dyDescent="0.25">
      <c r="A16" t="s">
        <v>57</v>
      </c>
    </row>
    <row r="17" spans="1:4" s="2" customFormat="1" x14ac:dyDescent="0.25">
      <c r="A17" s="2" t="s">
        <v>58</v>
      </c>
      <c r="B17" s="2" t="s">
        <v>48</v>
      </c>
    </row>
    <row r="18" spans="1:4" s="2" customFormat="1" x14ac:dyDescent="0.25">
      <c r="A18" s="2" t="s">
        <v>59</v>
      </c>
      <c r="B18" s="2" t="s">
        <v>49</v>
      </c>
    </row>
    <row r="20" spans="1:4" x14ac:dyDescent="0.25">
      <c r="A20" t="s">
        <v>61</v>
      </c>
      <c r="B20" t="s">
        <v>62</v>
      </c>
      <c r="C20" t="s">
        <v>66</v>
      </c>
    </row>
    <row r="21" spans="1:4" x14ac:dyDescent="0.25">
      <c r="A21" t="s">
        <v>115</v>
      </c>
      <c r="B21" t="s">
        <v>121</v>
      </c>
      <c r="C21" t="s">
        <v>127</v>
      </c>
    </row>
    <row r="22" spans="1:4" x14ac:dyDescent="0.25">
      <c r="A22" t="s">
        <v>116</v>
      </c>
      <c r="B22" t="s">
        <v>122</v>
      </c>
      <c r="C22" t="s">
        <v>128</v>
      </c>
    </row>
    <row r="23" spans="1:4" x14ac:dyDescent="0.25">
      <c r="A23" t="s">
        <v>117</v>
      </c>
      <c r="B23" t="s">
        <v>123</v>
      </c>
      <c r="C23" t="s">
        <v>129</v>
      </c>
    </row>
    <row r="24" spans="1:4" x14ac:dyDescent="0.25">
      <c r="A24" t="s">
        <v>118</v>
      </c>
      <c r="B24" t="s">
        <v>124</v>
      </c>
      <c r="C24" t="s">
        <v>130</v>
      </c>
    </row>
    <row r="25" spans="1:4" x14ac:dyDescent="0.25">
      <c r="A25" t="s">
        <v>119</v>
      </c>
      <c r="B25" t="s">
        <v>125</v>
      </c>
      <c r="C25" t="s">
        <v>131</v>
      </c>
    </row>
    <row r="26" spans="1:4" x14ac:dyDescent="0.25">
      <c r="A26" t="s">
        <v>120</v>
      </c>
      <c r="B26" t="s">
        <v>126</v>
      </c>
      <c r="C26" t="s">
        <v>132</v>
      </c>
    </row>
    <row r="32" spans="1:4" x14ac:dyDescent="0.25">
      <c r="A32" t="s">
        <v>70</v>
      </c>
      <c r="B32" t="s">
        <v>70</v>
      </c>
      <c r="C32" t="s">
        <v>71</v>
      </c>
      <c r="D32" t="s">
        <v>26</v>
      </c>
    </row>
    <row r="33" spans="1:4" ht="15.75" customHeight="1" x14ac:dyDescent="0.25">
      <c r="A33" t="s">
        <v>133</v>
      </c>
      <c r="B33" t="s">
        <v>138</v>
      </c>
      <c r="C33" t="s">
        <v>143</v>
      </c>
      <c r="D33" t="s">
        <v>148</v>
      </c>
    </row>
    <row r="34" spans="1:4" ht="15.75" customHeight="1" x14ac:dyDescent="0.25">
      <c r="A34" t="s">
        <v>134</v>
      </c>
      <c r="B34" t="s">
        <v>139</v>
      </c>
      <c r="C34" t="s">
        <v>144</v>
      </c>
      <c r="D34" t="s">
        <v>149</v>
      </c>
    </row>
    <row r="35" spans="1:4" ht="15.75" customHeight="1" x14ac:dyDescent="0.25">
      <c r="A35" t="s">
        <v>135</v>
      </c>
      <c r="B35" t="s">
        <v>140</v>
      </c>
      <c r="C35" t="s">
        <v>145</v>
      </c>
      <c r="D35" t="s">
        <v>150</v>
      </c>
    </row>
    <row r="36" spans="1:4" ht="15" customHeight="1" x14ac:dyDescent="0.25">
      <c r="A36" t="s">
        <v>136</v>
      </c>
      <c r="B36" t="s">
        <v>141</v>
      </c>
      <c r="C36" t="s">
        <v>146</v>
      </c>
      <c r="D36" t="s">
        <v>151</v>
      </c>
    </row>
    <row r="37" spans="1:4" ht="15" customHeight="1" x14ac:dyDescent="0.25">
      <c r="A37" t="s">
        <v>137</v>
      </c>
      <c r="B37" t="s">
        <v>142</v>
      </c>
      <c r="C37" t="s">
        <v>147</v>
      </c>
      <c r="D37" t="s">
        <v>152</v>
      </c>
    </row>
    <row r="38" spans="1:4" ht="15" customHeight="1" x14ac:dyDescent="0.25">
      <c r="D38" t="s">
        <v>153</v>
      </c>
    </row>
    <row r="39" spans="1:4" ht="15" customHeight="1" x14ac:dyDescent="0.25"/>
  </sheetData>
  <sortState xmlns:xlrd2="http://schemas.microsoft.com/office/spreadsheetml/2017/richdata2" ref="A1:C21">
    <sortCondition descending="1" ref="C1:C2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5"/>
  <sheetViews>
    <sheetView tabSelected="1" topLeftCell="A2" workbookViewId="0">
      <selection activeCell="T21" sqref="T21"/>
    </sheetView>
  </sheetViews>
  <sheetFormatPr defaultRowHeight="15" x14ac:dyDescent="0.25"/>
  <cols>
    <col min="1" max="1" width="4" style="7" customWidth="1"/>
    <col min="2" max="12" width="10.28515625" customWidth="1"/>
    <col min="13" max="13" width="10.28515625" style="6" customWidth="1"/>
    <col min="14" max="15" width="10.28515625" customWidth="1"/>
  </cols>
  <sheetData>
    <row r="1" spans="2:13" ht="36" customHeight="1" x14ac:dyDescent="0.25">
      <c r="B1" s="66" t="s">
        <v>97</v>
      </c>
      <c r="C1" s="66"/>
      <c r="D1" s="66"/>
      <c r="E1" s="66"/>
      <c r="F1" s="66"/>
      <c r="G1" s="66"/>
      <c r="H1" s="66"/>
      <c r="I1" s="66"/>
      <c r="J1" s="66"/>
      <c r="K1" s="66"/>
      <c r="M1"/>
    </row>
    <row r="2" spans="2:13" ht="15.75" thickBot="1" x14ac:dyDescent="0.3">
      <c r="M2"/>
    </row>
    <row r="3" spans="2:13" ht="30" customHeight="1" thickBot="1" x14ac:dyDescent="0.3">
      <c r="B3" s="36"/>
      <c r="C3" s="70" t="s">
        <v>96</v>
      </c>
      <c r="D3" s="71"/>
      <c r="E3" s="72"/>
      <c r="F3" s="35">
        <v>1</v>
      </c>
      <c r="G3" s="35">
        <v>2</v>
      </c>
      <c r="H3" s="35">
        <v>3</v>
      </c>
      <c r="I3" s="37">
        <v>4</v>
      </c>
      <c r="J3" s="37">
        <v>5</v>
      </c>
      <c r="K3" s="36" t="s">
        <v>95</v>
      </c>
      <c r="L3" s="35" t="s">
        <v>94</v>
      </c>
      <c r="M3" s="34" t="s">
        <v>93</v>
      </c>
    </row>
    <row r="4" spans="2:13" ht="24" customHeight="1" x14ac:dyDescent="0.25">
      <c r="B4" s="73">
        <v>1</v>
      </c>
      <c r="C4" s="74" t="s">
        <v>92</v>
      </c>
      <c r="D4" s="75"/>
      <c r="E4" s="76"/>
      <c r="F4" s="33" t="s">
        <v>87</v>
      </c>
      <c r="G4" s="32" t="str">
        <f ca="1">INDIRECT(ADDRESS(23,6))&amp;":"&amp;INDIRECT(ADDRESS(23,7))</f>
        <v>12:9</v>
      </c>
      <c r="H4" s="32" t="str">
        <f ca="1">INDIRECT(ADDRESS(26,7))&amp;":"&amp;INDIRECT(ADDRESS(26,6))</f>
        <v>6:13</v>
      </c>
      <c r="I4" s="32" t="str">
        <f ca="1">INDIRECT(ADDRESS(30,6))&amp;":"&amp;INDIRECT(ADDRESS(30,7))</f>
        <v>11:12</v>
      </c>
      <c r="J4" s="31" t="str">
        <f ca="1">INDIRECT(ADDRESS(35,7))&amp;":"&amp;INDIRECT(ADDRESS(35,6))</f>
        <v>13:1</v>
      </c>
      <c r="K4" s="77">
        <f ca="1">IF(COUNT(F5:J5)=0,"",COUNTIF(F5:J5,"&gt;0")+0.5*COUNTIF(F5:J5,0))</f>
        <v>2</v>
      </c>
      <c r="L4" s="30"/>
      <c r="M4" s="78">
        <v>2</v>
      </c>
    </row>
    <row r="5" spans="2:13" ht="24" customHeight="1" x14ac:dyDescent="0.25">
      <c r="B5" s="62"/>
      <c r="C5" s="63"/>
      <c r="D5" s="64"/>
      <c r="E5" s="65"/>
      <c r="F5" s="29" t="s">
        <v>87</v>
      </c>
      <c r="G5" s="20">
        <f ca="1">IF(LEN(INDIRECT(ADDRESS(ROW()-1, COLUMN())))=1,"",INDIRECT(ADDRESS(23,6))-INDIRECT(ADDRESS(23,7)))</f>
        <v>3</v>
      </c>
      <c r="H5" s="20">
        <f ca="1">IF(LEN(INDIRECT(ADDRESS(ROW()-1, COLUMN())))=1,"",INDIRECT(ADDRESS(26,7))-INDIRECT(ADDRESS(26,6)))</f>
        <v>-7</v>
      </c>
      <c r="I5" s="20">
        <f ca="1">IF(LEN(INDIRECT(ADDRESS(ROW()-1, COLUMN())))=1,"",INDIRECT(ADDRESS(30,6))-INDIRECT(ADDRESS(30,7)))</f>
        <v>-1</v>
      </c>
      <c r="J5" s="24">
        <f ca="1">IF(LEN(INDIRECT(ADDRESS(ROW()-1, COLUMN())))=1,"",INDIRECT(ADDRESS(35,7))-INDIRECT(ADDRESS(35,6)))</f>
        <v>12</v>
      </c>
      <c r="K5" s="56"/>
      <c r="L5" s="20">
        <f ca="1">IF(COUNT(F5:J5)=0,"",SUM(F5:J5))</f>
        <v>7</v>
      </c>
      <c r="M5" s="58"/>
    </row>
    <row r="6" spans="2:13" ht="24" customHeight="1" x14ac:dyDescent="0.25">
      <c r="B6" s="60">
        <v>2</v>
      </c>
      <c r="C6" s="67" t="s">
        <v>91</v>
      </c>
      <c r="D6" s="68"/>
      <c r="E6" s="69"/>
      <c r="F6" s="23" t="str">
        <f ca="1">INDIRECT(ADDRESS(23,7))&amp;":"&amp;INDIRECT(ADDRESS(23,6))</f>
        <v>9:12</v>
      </c>
      <c r="G6" s="28" t="s">
        <v>87</v>
      </c>
      <c r="H6" s="22" t="str">
        <f ca="1">INDIRECT(ADDRESS(31,6))&amp;":"&amp;INDIRECT(ADDRESS(31,7))</f>
        <v>9:13</v>
      </c>
      <c r="I6" s="22" t="str">
        <f ca="1">INDIRECT(ADDRESS(34,7))&amp;":"&amp;INDIRECT(ADDRESS(34,6))</f>
        <v>13:6</v>
      </c>
      <c r="J6" s="27" t="str">
        <f ca="1">INDIRECT(ADDRESS(18,6))&amp;":"&amp;INDIRECT(ADDRESS(18,7))</f>
        <v>13:3</v>
      </c>
      <c r="K6" s="56">
        <f ca="1">IF(COUNT(F7:J7)=0,"",COUNTIF(F7:J7,"&gt;0")+0.5*COUNTIF(F7:J7,0))</f>
        <v>2</v>
      </c>
      <c r="L6" s="20"/>
      <c r="M6" s="58">
        <v>3</v>
      </c>
    </row>
    <row r="7" spans="2:13" ht="24" customHeight="1" x14ac:dyDescent="0.25">
      <c r="B7" s="62"/>
      <c r="C7" s="67"/>
      <c r="D7" s="68"/>
      <c r="E7" s="69"/>
      <c r="F7" s="26">
        <f ca="1">IF(LEN(INDIRECT(ADDRESS(ROW()-1, COLUMN())))=1,"",INDIRECT(ADDRESS(23,7))-INDIRECT(ADDRESS(23,6)))</f>
        <v>-3</v>
      </c>
      <c r="G7" s="25" t="s">
        <v>87</v>
      </c>
      <c r="H7" s="20">
        <f ca="1">IF(LEN(INDIRECT(ADDRESS(ROW()-1, COLUMN())))=1,"",INDIRECT(ADDRESS(31,6))-INDIRECT(ADDRESS(31,7)))</f>
        <v>-4</v>
      </c>
      <c r="I7" s="20">
        <f ca="1">IF(LEN(INDIRECT(ADDRESS(ROW()-1, COLUMN())))=1,"",INDIRECT(ADDRESS(34,7))-INDIRECT(ADDRESS(34,6)))</f>
        <v>7</v>
      </c>
      <c r="J7" s="24">
        <f ca="1">IF(LEN(INDIRECT(ADDRESS(ROW()-1, COLUMN())))=1,"",INDIRECT(ADDRESS(18,6))-INDIRECT(ADDRESS(18,7)))</f>
        <v>10</v>
      </c>
      <c r="K7" s="56"/>
      <c r="L7" s="20">
        <f ca="1">IF(COUNT(F7:J7)=0,"",SUM(F7:J7))</f>
        <v>10</v>
      </c>
      <c r="M7" s="58"/>
    </row>
    <row r="8" spans="2:13" ht="24" customHeight="1" x14ac:dyDescent="0.25">
      <c r="B8" s="60">
        <v>3</v>
      </c>
      <c r="C8" s="63" t="s">
        <v>90</v>
      </c>
      <c r="D8" s="64"/>
      <c r="E8" s="65"/>
      <c r="F8" s="23" t="str">
        <f ca="1">INDIRECT(ADDRESS(26,6))&amp;":"&amp;INDIRECT(ADDRESS(26,7))</f>
        <v>13:6</v>
      </c>
      <c r="G8" s="22" t="str">
        <f ca="1">INDIRECT(ADDRESS(31,7))&amp;":"&amp;INDIRECT(ADDRESS(31,6))</f>
        <v>13:9</v>
      </c>
      <c r="H8" s="28" t="s">
        <v>87</v>
      </c>
      <c r="I8" s="22" t="str">
        <f ca="1">INDIRECT(ADDRESS(19,6))&amp;":"&amp;INDIRECT(ADDRESS(19,7))</f>
        <v>13:0</v>
      </c>
      <c r="J8" s="27" t="str">
        <f ca="1">INDIRECT(ADDRESS(22,7))&amp;":"&amp;INDIRECT(ADDRESS(22,6))</f>
        <v>13:8</v>
      </c>
      <c r="K8" s="56">
        <f ca="1">IF(COUNT(F9:J9)=0,"",COUNTIF(F9:J9,"&gt;0")+0.5*COUNTIF(F9:J9,0))</f>
        <v>4</v>
      </c>
      <c r="L8" s="20"/>
      <c r="M8" s="58">
        <v>1</v>
      </c>
    </row>
    <row r="9" spans="2:13" ht="24" customHeight="1" x14ac:dyDescent="0.25">
      <c r="B9" s="62"/>
      <c r="C9" s="63"/>
      <c r="D9" s="64"/>
      <c r="E9" s="65"/>
      <c r="F9" s="26">
        <f ca="1">IF(LEN(INDIRECT(ADDRESS(ROW()-1, COLUMN())))=1,"",INDIRECT(ADDRESS(26,6))-INDIRECT(ADDRESS(26,7)))</f>
        <v>7</v>
      </c>
      <c r="G9" s="20">
        <f ca="1">IF(LEN(INDIRECT(ADDRESS(ROW()-1, COLUMN())))=1,"",INDIRECT(ADDRESS(31,7))-INDIRECT(ADDRESS(31,6)))</f>
        <v>4</v>
      </c>
      <c r="H9" s="25" t="s">
        <v>87</v>
      </c>
      <c r="I9" s="20">
        <f ca="1">IF(LEN(INDIRECT(ADDRESS(ROW()-1, COLUMN())))=1,"",INDIRECT(ADDRESS(19,6))-INDIRECT(ADDRESS(19,7)))</f>
        <v>13</v>
      </c>
      <c r="J9" s="24">
        <f ca="1">IF(LEN(INDIRECT(ADDRESS(ROW()-1, COLUMN())))=1,"",INDIRECT(ADDRESS(22,7))-INDIRECT(ADDRESS(22,6)))</f>
        <v>5</v>
      </c>
      <c r="K9" s="56"/>
      <c r="L9" s="20">
        <f ca="1">IF(COUNT(F9:J9)=0,"",SUM(F9:J9))</f>
        <v>29</v>
      </c>
      <c r="M9" s="58"/>
    </row>
    <row r="10" spans="2:13" ht="24" customHeight="1" x14ac:dyDescent="0.25">
      <c r="B10" s="60">
        <v>4</v>
      </c>
      <c r="C10" s="50" t="s">
        <v>89</v>
      </c>
      <c r="D10" s="51"/>
      <c r="E10" s="52"/>
      <c r="F10" s="23" t="str">
        <f ca="1">INDIRECT(ADDRESS(30,7))&amp;":"&amp;INDIRECT(ADDRESS(30,6))</f>
        <v>12:11</v>
      </c>
      <c r="G10" s="22" t="str">
        <f ca="1">INDIRECT(ADDRESS(34,6))&amp;":"&amp;INDIRECT(ADDRESS(34,7))</f>
        <v>6:13</v>
      </c>
      <c r="H10" s="22" t="str">
        <f ca="1">INDIRECT(ADDRESS(19,7))&amp;":"&amp;INDIRECT(ADDRESS(19,6))</f>
        <v>0:13</v>
      </c>
      <c r="I10" s="28" t="s">
        <v>87</v>
      </c>
      <c r="J10" s="27" t="str">
        <f ca="1">INDIRECT(ADDRESS(27,6))&amp;":"&amp;INDIRECT(ADDRESS(27,7))</f>
        <v>10:13</v>
      </c>
      <c r="K10" s="56">
        <f ca="1">IF(COUNT(F11:J11)=0,"",COUNTIF(F11:J11,"&gt;0")+0.5*COUNTIF(F11:J11,0))</f>
        <v>1</v>
      </c>
      <c r="L10" s="20"/>
      <c r="M10" s="58">
        <v>4</v>
      </c>
    </row>
    <row r="11" spans="2:13" ht="24" customHeight="1" x14ac:dyDescent="0.25">
      <c r="B11" s="62"/>
      <c r="C11" s="50"/>
      <c r="D11" s="51"/>
      <c r="E11" s="52"/>
      <c r="F11" s="26">
        <f ca="1">IF(LEN(INDIRECT(ADDRESS(ROW()-1, COLUMN())))=1,"",INDIRECT(ADDRESS(30,7))-INDIRECT(ADDRESS(30,6)))</f>
        <v>1</v>
      </c>
      <c r="G11" s="20">
        <f ca="1">IF(LEN(INDIRECT(ADDRESS(ROW()-1, COLUMN())))=1,"",INDIRECT(ADDRESS(34,6))-INDIRECT(ADDRESS(34,7)))</f>
        <v>-7</v>
      </c>
      <c r="H11" s="20">
        <f ca="1">IF(LEN(INDIRECT(ADDRESS(ROW()-1, COLUMN())))=1,"",INDIRECT(ADDRESS(19,7))-INDIRECT(ADDRESS(19,6)))</f>
        <v>-13</v>
      </c>
      <c r="I11" s="25" t="s">
        <v>87</v>
      </c>
      <c r="J11" s="24">
        <f ca="1">IF(LEN(INDIRECT(ADDRESS(ROW()-1, COLUMN())))=1,"",INDIRECT(ADDRESS(27,6))-INDIRECT(ADDRESS(27,7)))</f>
        <v>-3</v>
      </c>
      <c r="K11" s="56"/>
      <c r="L11" s="20">
        <f ca="1">IF(COUNT(F11:J11)=0,"",SUM(F11:J11))</f>
        <v>-22</v>
      </c>
      <c r="M11" s="58"/>
    </row>
    <row r="12" spans="2:13" ht="24" customHeight="1" x14ac:dyDescent="0.25">
      <c r="B12" s="60">
        <v>5</v>
      </c>
      <c r="C12" s="50" t="s">
        <v>88</v>
      </c>
      <c r="D12" s="51"/>
      <c r="E12" s="52"/>
      <c r="F12" s="23" t="str">
        <f ca="1">INDIRECT(ADDRESS(35,6))&amp;":"&amp;INDIRECT(ADDRESS(35,7))</f>
        <v>1:13</v>
      </c>
      <c r="G12" s="22" t="str">
        <f ca="1">INDIRECT(ADDRESS(18,7))&amp;":"&amp;INDIRECT(ADDRESS(18,6))</f>
        <v>3:13</v>
      </c>
      <c r="H12" s="22" t="str">
        <f ca="1">INDIRECT(ADDRESS(22,6))&amp;":"&amp;INDIRECT(ADDRESS(22,7))</f>
        <v>8:13</v>
      </c>
      <c r="I12" s="22" t="str">
        <f ca="1">INDIRECT(ADDRESS(27,7))&amp;":"&amp;INDIRECT(ADDRESS(27,6))</f>
        <v>13:10</v>
      </c>
      <c r="J12" s="21" t="s">
        <v>87</v>
      </c>
      <c r="K12" s="56">
        <f ca="1">IF(COUNT(F13:J13)=0,"",COUNTIF(F13:J13,"&gt;0")+0.5*COUNTIF(F13:J13,0))</f>
        <v>1</v>
      </c>
      <c r="L12" s="20"/>
      <c r="M12" s="58">
        <v>5</v>
      </c>
    </row>
    <row r="13" spans="2:13" ht="24" customHeight="1" thickBot="1" x14ac:dyDescent="0.3">
      <c r="B13" s="61"/>
      <c r="C13" s="53"/>
      <c r="D13" s="54"/>
      <c r="E13" s="55"/>
      <c r="F13" s="19">
        <f ca="1">IF(LEN(INDIRECT(ADDRESS(ROW()-1, COLUMN())))=1,"",INDIRECT(ADDRESS(35,6))-INDIRECT(ADDRESS(35,7)))</f>
        <v>-12</v>
      </c>
      <c r="G13" s="17">
        <f ca="1">IF(LEN(INDIRECT(ADDRESS(ROW()-1, COLUMN())))=1,"",INDIRECT(ADDRESS(18,7))-INDIRECT(ADDRESS(18,6)))</f>
        <v>-10</v>
      </c>
      <c r="H13" s="17">
        <f ca="1">IF(LEN(INDIRECT(ADDRESS(ROW()-1, COLUMN())))=1,"",INDIRECT(ADDRESS(22,6))-INDIRECT(ADDRESS(22,7)))</f>
        <v>-5</v>
      </c>
      <c r="I13" s="17">
        <f ca="1">IF(LEN(INDIRECT(ADDRESS(ROW()-1, COLUMN())))=1,"",INDIRECT(ADDRESS(27,7))-INDIRECT(ADDRESS(27,6)))</f>
        <v>3</v>
      </c>
      <c r="J13" s="18" t="s">
        <v>87</v>
      </c>
      <c r="K13" s="57"/>
      <c r="L13" s="17">
        <f ca="1">IF(COUNT(F13:J13)=0,"",SUM(F13:J13))</f>
        <v>-24</v>
      </c>
      <c r="M13" s="59"/>
    </row>
    <row r="14" spans="2:13" x14ac:dyDescent="0.25">
      <c r="M14"/>
    </row>
    <row r="15" spans="2:13" x14ac:dyDescent="0.25">
      <c r="M15"/>
    </row>
    <row r="16" spans="2:13" x14ac:dyDescent="0.25">
      <c r="M16"/>
    </row>
    <row r="17" spans="1:13" s="8" customFormat="1" ht="30" customHeight="1" thickBot="1" x14ac:dyDescent="0.4">
      <c r="A17" s="14"/>
      <c r="B17" s="49" t="s">
        <v>86</v>
      </c>
      <c r="C17" s="49"/>
      <c r="D17" s="49"/>
      <c r="E17" s="49"/>
      <c r="F17" s="49"/>
      <c r="G17" s="49"/>
      <c r="H17" s="49"/>
      <c r="I17" s="49"/>
      <c r="J17" s="49"/>
      <c r="K17" s="49"/>
      <c r="M17" s="16"/>
    </row>
    <row r="18" spans="1:13" s="8" customFormat="1" ht="30" customHeight="1" thickBot="1" x14ac:dyDescent="0.4">
      <c r="A18" s="14"/>
      <c r="B18" s="11">
        <v>2</v>
      </c>
      <c r="C18" s="46" t="str">
        <f ca="1">IF(ISBLANK(INDIRECT(ADDRESS(B18*2+2,3))),"",INDIRECT(ADDRESS(B18*2+2,3)))</f>
        <v>Таратина</v>
      </c>
      <c r="D18" s="46"/>
      <c r="E18" s="47"/>
      <c r="F18" s="13">
        <v>13</v>
      </c>
      <c r="G18" s="12">
        <v>3</v>
      </c>
      <c r="H18" s="48" t="str">
        <f ca="1">IF(ISBLANK(INDIRECT(ADDRESS(K18*2+2,3))),"",INDIRECT(ADDRESS(K18*2+2,3)))</f>
        <v>Хе</v>
      </c>
      <c r="I18" s="46"/>
      <c r="J18" s="46"/>
      <c r="K18" s="11">
        <v>5</v>
      </c>
      <c r="L18" s="10" t="s">
        <v>81</v>
      </c>
      <c r="M18" s="9"/>
    </row>
    <row r="19" spans="1:13" s="8" customFormat="1" ht="30" customHeight="1" thickBot="1" x14ac:dyDescent="0.4">
      <c r="A19" s="14"/>
      <c r="B19" s="11">
        <v>3</v>
      </c>
      <c r="C19" s="46" t="str">
        <f ca="1">IF(ISBLANK(INDIRECT(ADDRESS(B19*2+2,3))),"",INDIRECT(ADDRESS(B19*2+2,3)))</f>
        <v>Пименова</v>
      </c>
      <c r="D19" s="46"/>
      <c r="E19" s="47"/>
      <c r="F19" s="13">
        <v>13</v>
      </c>
      <c r="G19" s="12">
        <v>0</v>
      </c>
      <c r="H19" s="48" t="str">
        <f ca="1">IF(ISBLANK(INDIRECT(ADDRESS(K19*2+2,3))),"",INDIRECT(ADDRESS(K19*2+2,3)))</f>
        <v>Кононова</v>
      </c>
      <c r="I19" s="46"/>
      <c r="J19" s="46"/>
      <c r="K19" s="11">
        <v>4</v>
      </c>
      <c r="L19" s="10" t="s">
        <v>81</v>
      </c>
      <c r="M19" s="9"/>
    </row>
    <row r="20" spans="1:13" s="8" customFormat="1" ht="30" customHeight="1" x14ac:dyDescent="0.35">
      <c r="A20" s="14"/>
      <c r="M20" s="15"/>
    </row>
    <row r="21" spans="1:13" s="8" customFormat="1" ht="30" customHeight="1" thickBot="1" x14ac:dyDescent="0.4">
      <c r="A21" s="14"/>
      <c r="B21" s="49" t="s">
        <v>85</v>
      </c>
      <c r="C21" s="49"/>
      <c r="D21" s="49"/>
      <c r="E21" s="49"/>
      <c r="F21" s="49"/>
      <c r="G21" s="49"/>
      <c r="H21" s="49"/>
      <c r="I21" s="49"/>
      <c r="J21" s="49"/>
      <c r="K21" s="49"/>
      <c r="M21" s="15"/>
    </row>
    <row r="22" spans="1:13" s="8" customFormat="1" ht="30" customHeight="1" thickBot="1" x14ac:dyDescent="0.4">
      <c r="A22" s="14"/>
      <c r="B22" s="11">
        <v>5</v>
      </c>
      <c r="C22" s="46" t="str">
        <f ca="1">IF(ISBLANK(INDIRECT(ADDRESS(B22*2+2,3))),"",INDIRECT(ADDRESS(B22*2+2,3)))</f>
        <v>Хе</v>
      </c>
      <c r="D22" s="46"/>
      <c r="E22" s="47"/>
      <c r="F22" s="13">
        <v>8</v>
      </c>
      <c r="G22" s="12">
        <v>13</v>
      </c>
      <c r="H22" s="48" t="str">
        <f ca="1">IF(ISBLANK(INDIRECT(ADDRESS(K22*2+2,3))),"",INDIRECT(ADDRESS(K22*2+2,3)))</f>
        <v>Пименова</v>
      </c>
      <c r="I22" s="46"/>
      <c r="J22" s="46"/>
      <c r="K22" s="11">
        <v>3</v>
      </c>
      <c r="L22" s="10" t="s">
        <v>81</v>
      </c>
      <c r="M22" s="9"/>
    </row>
    <row r="23" spans="1:13" s="8" customFormat="1" ht="30" customHeight="1" thickBot="1" x14ac:dyDescent="0.4">
      <c r="A23" s="14"/>
      <c r="B23" s="11">
        <v>1</v>
      </c>
      <c r="C23" s="46" t="str">
        <f ca="1">IF(ISBLANK(INDIRECT(ADDRESS(B23*2+2,3))),"",INDIRECT(ADDRESS(B23*2+2,3)))</f>
        <v>Мирошниченко</v>
      </c>
      <c r="D23" s="46"/>
      <c r="E23" s="47"/>
      <c r="F23" s="13">
        <v>12</v>
      </c>
      <c r="G23" s="12">
        <v>9</v>
      </c>
      <c r="H23" s="48" t="str">
        <f ca="1">IF(ISBLANK(INDIRECT(ADDRESS(K23*2+2,3))),"",INDIRECT(ADDRESS(K23*2+2,3)))</f>
        <v>Таратина</v>
      </c>
      <c r="I23" s="46"/>
      <c r="J23" s="46"/>
      <c r="K23" s="11">
        <v>2</v>
      </c>
      <c r="L23" s="10" t="s">
        <v>81</v>
      </c>
      <c r="M23" s="9"/>
    </row>
    <row r="24" spans="1:13" s="8" customFormat="1" ht="30" customHeight="1" x14ac:dyDescent="0.35">
      <c r="A24" s="14"/>
      <c r="M24" s="15"/>
    </row>
    <row r="25" spans="1:13" s="8" customFormat="1" ht="30" customHeight="1" thickBot="1" x14ac:dyDescent="0.4">
      <c r="A25" s="14"/>
      <c r="B25" s="49" t="s">
        <v>84</v>
      </c>
      <c r="C25" s="49"/>
      <c r="D25" s="49"/>
      <c r="E25" s="49"/>
      <c r="F25" s="49"/>
      <c r="G25" s="49"/>
      <c r="H25" s="49"/>
      <c r="I25" s="49"/>
      <c r="J25" s="49"/>
      <c r="K25" s="49"/>
      <c r="M25" s="15"/>
    </row>
    <row r="26" spans="1:13" s="8" customFormat="1" ht="30" customHeight="1" thickBot="1" x14ac:dyDescent="0.4">
      <c r="A26" s="14"/>
      <c r="B26" s="11">
        <v>3</v>
      </c>
      <c r="C26" s="46" t="str">
        <f ca="1">IF(ISBLANK(INDIRECT(ADDRESS(B26*2+2,3))),"",INDIRECT(ADDRESS(B26*2+2,3)))</f>
        <v>Пименова</v>
      </c>
      <c r="D26" s="46"/>
      <c r="E26" s="47"/>
      <c r="F26" s="13">
        <v>13</v>
      </c>
      <c r="G26" s="12">
        <v>6</v>
      </c>
      <c r="H26" s="48" t="str">
        <f ca="1">IF(ISBLANK(INDIRECT(ADDRESS(K26*2+2,3))),"",INDIRECT(ADDRESS(K26*2+2,3)))</f>
        <v>Мирошниченко</v>
      </c>
      <c r="I26" s="46"/>
      <c r="J26" s="46"/>
      <c r="K26" s="11">
        <v>1</v>
      </c>
      <c r="L26" s="10" t="s">
        <v>81</v>
      </c>
      <c r="M26" s="9"/>
    </row>
    <row r="27" spans="1:13" s="8" customFormat="1" ht="30" customHeight="1" thickBot="1" x14ac:dyDescent="0.4">
      <c r="A27" s="14"/>
      <c r="B27" s="11">
        <v>4</v>
      </c>
      <c r="C27" s="46" t="str">
        <f ca="1">IF(ISBLANK(INDIRECT(ADDRESS(B27*2+2,3))),"",INDIRECT(ADDRESS(B27*2+2,3)))</f>
        <v>Кононова</v>
      </c>
      <c r="D27" s="46"/>
      <c r="E27" s="47"/>
      <c r="F27" s="13">
        <v>10</v>
      </c>
      <c r="G27" s="12">
        <v>13</v>
      </c>
      <c r="H27" s="48" t="str">
        <f ca="1">IF(ISBLANK(INDIRECT(ADDRESS(K27*2+2,3))),"",INDIRECT(ADDRESS(K27*2+2,3)))</f>
        <v>Хе</v>
      </c>
      <c r="I27" s="46"/>
      <c r="J27" s="46"/>
      <c r="K27" s="11">
        <v>5</v>
      </c>
      <c r="L27" s="10" t="s">
        <v>81</v>
      </c>
      <c r="M27" s="9"/>
    </row>
    <row r="28" spans="1:13" s="8" customFormat="1" ht="30" customHeight="1" x14ac:dyDescent="0.35">
      <c r="A28" s="14"/>
      <c r="M28" s="15"/>
    </row>
    <row r="29" spans="1:13" s="8" customFormat="1" ht="30" customHeight="1" thickBot="1" x14ac:dyDescent="0.4">
      <c r="A29" s="14"/>
      <c r="B29" s="49" t="s">
        <v>83</v>
      </c>
      <c r="C29" s="49"/>
      <c r="D29" s="49"/>
      <c r="E29" s="49"/>
      <c r="F29" s="49"/>
      <c r="G29" s="49"/>
      <c r="H29" s="49"/>
      <c r="I29" s="49"/>
      <c r="J29" s="49"/>
      <c r="K29" s="49"/>
      <c r="M29" s="15"/>
    </row>
    <row r="30" spans="1:13" s="8" customFormat="1" ht="30" customHeight="1" thickBot="1" x14ac:dyDescent="0.4">
      <c r="A30" s="14"/>
      <c r="B30" s="11">
        <v>1</v>
      </c>
      <c r="C30" s="46" t="str">
        <f ca="1">IF(ISBLANK(INDIRECT(ADDRESS(B30*2+2,3))),"",INDIRECT(ADDRESS(B30*2+2,3)))</f>
        <v>Мирошниченко</v>
      </c>
      <c r="D30" s="46"/>
      <c r="E30" s="47"/>
      <c r="F30" s="13">
        <v>11</v>
      </c>
      <c r="G30" s="12">
        <v>12</v>
      </c>
      <c r="H30" s="48" t="str">
        <f ca="1">IF(ISBLANK(INDIRECT(ADDRESS(K30*2+2,3))),"",INDIRECT(ADDRESS(K30*2+2,3)))</f>
        <v>Кононова</v>
      </c>
      <c r="I30" s="46"/>
      <c r="J30" s="46"/>
      <c r="K30" s="11">
        <v>4</v>
      </c>
      <c r="L30" s="10" t="s">
        <v>81</v>
      </c>
      <c r="M30" s="9"/>
    </row>
    <row r="31" spans="1:13" s="8" customFormat="1" ht="30" customHeight="1" thickBot="1" x14ac:dyDescent="0.4">
      <c r="A31" s="14"/>
      <c r="B31" s="11">
        <v>2</v>
      </c>
      <c r="C31" s="46" t="str">
        <f ca="1">IF(ISBLANK(INDIRECT(ADDRESS(B31*2+2,3))),"",INDIRECT(ADDRESS(B31*2+2,3)))</f>
        <v>Таратина</v>
      </c>
      <c r="D31" s="46"/>
      <c r="E31" s="47"/>
      <c r="F31" s="13">
        <v>9</v>
      </c>
      <c r="G31" s="12">
        <v>13</v>
      </c>
      <c r="H31" s="48" t="str">
        <f ca="1">IF(ISBLANK(INDIRECT(ADDRESS(K31*2+2,3))),"",INDIRECT(ADDRESS(K31*2+2,3)))</f>
        <v>Пименова</v>
      </c>
      <c r="I31" s="46"/>
      <c r="J31" s="46"/>
      <c r="K31" s="11">
        <v>3</v>
      </c>
      <c r="L31" s="10" t="s">
        <v>81</v>
      </c>
      <c r="M31" s="9"/>
    </row>
    <row r="32" spans="1:13" s="8" customFormat="1" ht="30" customHeight="1" x14ac:dyDescent="0.35">
      <c r="A32" s="14"/>
      <c r="M32" s="15"/>
    </row>
    <row r="33" spans="1:13" s="8" customFormat="1" ht="30" customHeight="1" thickBot="1" x14ac:dyDescent="0.4">
      <c r="A33" s="14"/>
      <c r="B33" s="49" t="s">
        <v>82</v>
      </c>
      <c r="C33" s="49"/>
      <c r="D33" s="49"/>
      <c r="E33" s="49"/>
      <c r="F33" s="49"/>
      <c r="G33" s="49"/>
      <c r="H33" s="49"/>
      <c r="I33" s="49"/>
      <c r="J33" s="49"/>
      <c r="K33" s="49"/>
      <c r="M33" s="15"/>
    </row>
    <row r="34" spans="1:13" s="8" customFormat="1" ht="30" customHeight="1" thickBot="1" x14ac:dyDescent="0.4">
      <c r="A34" s="14"/>
      <c r="B34" s="11">
        <v>4</v>
      </c>
      <c r="C34" s="46" t="str">
        <f ca="1">IF(ISBLANK(INDIRECT(ADDRESS(B34*2+2,3))),"",INDIRECT(ADDRESS(B34*2+2,3)))</f>
        <v>Кононова</v>
      </c>
      <c r="D34" s="46"/>
      <c r="E34" s="47"/>
      <c r="F34" s="13">
        <v>6</v>
      </c>
      <c r="G34" s="12">
        <v>13</v>
      </c>
      <c r="H34" s="48" t="str">
        <f ca="1">IF(ISBLANK(INDIRECT(ADDRESS(K34*2+2,3))),"",INDIRECT(ADDRESS(K34*2+2,3)))</f>
        <v>Таратина</v>
      </c>
      <c r="I34" s="46"/>
      <c r="J34" s="46"/>
      <c r="K34" s="11">
        <v>2</v>
      </c>
      <c r="L34" s="10" t="s">
        <v>81</v>
      </c>
      <c r="M34" s="9"/>
    </row>
    <row r="35" spans="1:13" s="8" customFormat="1" ht="30" customHeight="1" thickBot="1" x14ac:dyDescent="0.4">
      <c r="A35" s="14"/>
      <c r="B35" s="11">
        <v>5</v>
      </c>
      <c r="C35" s="46" t="str">
        <f ca="1">IF(ISBLANK(INDIRECT(ADDRESS(B35*2+2,3))),"",INDIRECT(ADDRESS(B35*2+2,3)))</f>
        <v>Хе</v>
      </c>
      <c r="D35" s="46"/>
      <c r="E35" s="47"/>
      <c r="F35" s="13">
        <v>1</v>
      </c>
      <c r="G35" s="12">
        <v>13</v>
      </c>
      <c r="H35" s="48" t="str">
        <f ca="1">IF(ISBLANK(INDIRECT(ADDRESS(K35*2+2,3))),"",INDIRECT(ADDRESS(K35*2+2,3)))</f>
        <v>Мирошниченко</v>
      </c>
      <c r="I35" s="46"/>
      <c r="J35" s="46"/>
      <c r="K35" s="11">
        <v>1</v>
      </c>
      <c r="L35" s="10" t="s">
        <v>81</v>
      </c>
      <c r="M35" s="9"/>
    </row>
  </sheetData>
  <mergeCells count="47">
    <mergeCell ref="B1:K1"/>
    <mergeCell ref="B6:B7"/>
    <mergeCell ref="C6:E7"/>
    <mergeCell ref="K6:K7"/>
    <mergeCell ref="M6:M7"/>
    <mergeCell ref="C3:E3"/>
    <mergeCell ref="B4:B5"/>
    <mergeCell ref="C4:E5"/>
    <mergeCell ref="K4:K5"/>
    <mergeCell ref="M4:M5"/>
    <mergeCell ref="M8:M9"/>
    <mergeCell ref="B10:B11"/>
    <mergeCell ref="C10:E11"/>
    <mergeCell ref="K10:K11"/>
    <mergeCell ref="M10:M11"/>
    <mergeCell ref="B8:B9"/>
    <mergeCell ref="C8:E9"/>
    <mergeCell ref="K8:K9"/>
    <mergeCell ref="B29:K29"/>
    <mergeCell ref="C19:E19"/>
    <mergeCell ref="H19:J19"/>
    <mergeCell ref="B21:K21"/>
    <mergeCell ref="C22:E22"/>
    <mergeCell ref="H22:J22"/>
    <mergeCell ref="H27:J27"/>
    <mergeCell ref="C23:E23"/>
    <mergeCell ref="H23:J23"/>
    <mergeCell ref="B25:K25"/>
    <mergeCell ref="C26:E26"/>
    <mergeCell ref="H26:J26"/>
    <mergeCell ref="C27:E27"/>
    <mergeCell ref="C12:E13"/>
    <mergeCell ref="K12:K13"/>
    <mergeCell ref="M12:M13"/>
    <mergeCell ref="B17:K17"/>
    <mergeCell ref="H18:J18"/>
    <mergeCell ref="B12:B13"/>
    <mergeCell ref="C18:E18"/>
    <mergeCell ref="C35:E35"/>
    <mergeCell ref="H35:J35"/>
    <mergeCell ref="C30:E30"/>
    <mergeCell ref="H30:J30"/>
    <mergeCell ref="C31:E31"/>
    <mergeCell ref="H31:J31"/>
    <mergeCell ref="B33:K33"/>
    <mergeCell ref="C34:E34"/>
    <mergeCell ref="H34:J34"/>
  </mergeCells>
  <printOptions horizontalCentered="1"/>
  <pageMargins left="0.25" right="0.25" top="0.75" bottom="0.75" header="0.3" footer="0.3"/>
  <pageSetup paperSize="9" scale="77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5"/>
  <sheetViews>
    <sheetView workbookViewId="0">
      <selection activeCell="C4" sqref="C4:E13"/>
    </sheetView>
  </sheetViews>
  <sheetFormatPr defaultRowHeight="15" x14ac:dyDescent="0.25"/>
  <cols>
    <col min="1" max="1" width="4" style="7" customWidth="1"/>
    <col min="2" max="12" width="10.28515625" customWidth="1"/>
    <col min="13" max="13" width="10.28515625" style="6" customWidth="1"/>
    <col min="14" max="15" width="10.28515625" customWidth="1"/>
  </cols>
  <sheetData>
    <row r="1" spans="2:13" ht="36" customHeight="1" x14ac:dyDescent="0.25">
      <c r="B1" s="66" t="s">
        <v>103</v>
      </c>
      <c r="C1" s="66"/>
      <c r="D1" s="66"/>
      <c r="E1" s="66"/>
      <c r="F1" s="66"/>
      <c r="G1" s="66"/>
      <c r="H1" s="66"/>
      <c r="I1" s="66"/>
      <c r="J1" s="66"/>
      <c r="K1" s="66"/>
      <c r="M1"/>
    </row>
    <row r="2" spans="2:13" ht="15.75" thickBot="1" x14ac:dyDescent="0.3">
      <c r="M2"/>
    </row>
    <row r="3" spans="2:13" ht="30" customHeight="1" thickBot="1" x14ac:dyDescent="0.3">
      <c r="B3" s="36"/>
      <c r="C3" s="70" t="s">
        <v>96</v>
      </c>
      <c r="D3" s="71"/>
      <c r="E3" s="72"/>
      <c r="F3" s="35">
        <v>1</v>
      </c>
      <c r="G3" s="35">
        <v>2</v>
      </c>
      <c r="H3" s="35">
        <v>3</v>
      </c>
      <c r="I3" s="37">
        <v>4</v>
      </c>
      <c r="J3" s="37">
        <v>5</v>
      </c>
      <c r="K3" s="36" t="s">
        <v>95</v>
      </c>
      <c r="L3" s="35" t="s">
        <v>94</v>
      </c>
      <c r="M3" s="34" t="s">
        <v>93</v>
      </c>
    </row>
    <row r="4" spans="2:13" ht="24" customHeight="1" x14ac:dyDescent="0.25">
      <c r="B4" s="73">
        <v>1</v>
      </c>
      <c r="C4" s="74" t="s">
        <v>102</v>
      </c>
      <c r="D4" s="75"/>
      <c r="E4" s="76"/>
      <c r="F4" s="33" t="s">
        <v>87</v>
      </c>
      <c r="G4" s="32" t="str">
        <f ca="1">INDIRECT(ADDRESS(23,6))&amp;":"&amp;INDIRECT(ADDRESS(23,7))</f>
        <v>10:9</v>
      </c>
      <c r="H4" s="32" t="str">
        <f ca="1">INDIRECT(ADDRESS(26,7))&amp;":"&amp;INDIRECT(ADDRESS(26,6))</f>
        <v>13:5</v>
      </c>
      <c r="I4" s="32" t="str">
        <f ca="1">INDIRECT(ADDRESS(30,6))&amp;":"&amp;INDIRECT(ADDRESS(30,7))</f>
        <v>13:9</v>
      </c>
      <c r="J4" s="31" t="str">
        <f ca="1">INDIRECT(ADDRESS(35,7))&amp;":"&amp;INDIRECT(ADDRESS(35,6))</f>
        <v>9:12</v>
      </c>
      <c r="K4" s="77">
        <f ca="1">IF(COUNT(F5:J5)=0,"",COUNTIF(F5:J5,"&gt;0")+0.5*COUNTIF(F5:J5,0))</f>
        <v>3</v>
      </c>
      <c r="L4" s="30">
        <v>1</v>
      </c>
      <c r="M4" s="78">
        <v>2</v>
      </c>
    </row>
    <row r="5" spans="2:13" ht="24" customHeight="1" x14ac:dyDescent="0.25">
      <c r="B5" s="62"/>
      <c r="C5" s="63"/>
      <c r="D5" s="64"/>
      <c r="E5" s="65"/>
      <c r="F5" s="29" t="s">
        <v>87</v>
      </c>
      <c r="G5" s="20">
        <f ca="1">IF(LEN(INDIRECT(ADDRESS(ROW()-1, COLUMN())))=1,"",INDIRECT(ADDRESS(23,6))-INDIRECT(ADDRESS(23,7)))</f>
        <v>1</v>
      </c>
      <c r="H5" s="20">
        <f ca="1">IF(LEN(INDIRECT(ADDRESS(ROW()-1, COLUMN())))=1,"",INDIRECT(ADDRESS(26,7))-INDIRECT(ADDRESS(26,6)))</f>
        <v>8</v>
      </c>
      <c r="I5" s="20">
        <f ca="1">IF(LEN(INDIRECT(ADDRESS(ROW()-1, COLUMN())))=1,"",INDIRECT(ADDRESS(30,6))-INDIRECT(ADDRESS(30,7)))</f>
        <v>4</v>
      </c>
      <c r="J5" s="24">
        <f ca="1">IF(LEN(INDIRECT(ADDRESS(ROW()-1, COLUMN())))=1,"",INDIRECT(ADDRESS(35,7))-INDIRECT(ADDRESS(35,6)))</f>
        <v>-3</v>
      </c>
      <c r="K5" s="56"/>
      <c r="L5" s="20">
        <f ca="1">IF(COUNT(F5:J5)=0,"",SUM(F5:J5))</f>
        <v>10</v>
      </c>
      <c r="M5" s="58"/>
    </row>
    <row r="6" spans="2:13" ht="24" customHeight="1" x14ac:dyDescent="0.25">
      <c r="B6" s="60">
        <v>2</v>
      </c>
      <c r="C6" s="50" t="s">
        <v>101</v>
      </c>
      <c r="D6" s="51"/>
      <c r="E6" s="52"/>
      <c r="F6" s="23" t="str">
        <f ca="1">INDIRECT(ADDRESS(23,7))&amp;":"&amp;INDIRECT(ADDRESS(23,6))</f>
        <v>9:10</v>
      </c>
      <c r="G6" s="28" t="s">
        <v>87</v>
      </c>
      <c r="H6" s="22" t="str">
        <f ca="1">INDIRECT(ADDRESS(31,6))&amp;":"&amp;INDIRECT(ADDRESS(31,7))</f>
        <v>7:13</v>
      </c>
      <c r="I6" s="22" t="str">
        <f ca="1">INDIRECT(ADDRESS(34,7))&amp;":"&amp;INDIRECT(ADDRESS(34,6))</f>
        <v>10:12</v>
      </c>
      <c r="J6" s="27" t="str">
        <f ca="1">INDIRECT(ADDRESS(18,6))&amp;":"&amp;INDIRECT(ADDRESS(18,7))</f>
        <v>8:13</v>
      </c>
      <c r="K6" s="56">
        <f ca="1">IF(COUNT(F7:J7)=0,"",COUNTIF(F7:J7,"&gt;0")+0.5*COUNTIF(F7:J7,0))</f>
        <v>0</v>
      </c>
      <c r="L6" s="20"/>
      <c r="M6" s="58">
        <v>5</v>
      </c>
    </row>
    <row r="7" spans="2:13" ht="24" customHeight="1" x14ac:dyDescent="0.25">
      <c r="B7" s="62"/>
      <c r="C7" s="50"/>
      <c r="D7" s="51"/>
      <c r="E7" s="52"/>
      <c r="F7" s="26">
        <f ca="1">IF(LEN(INDIRECT(ADDRESS(ROW()-1, COLUMN())))=1,"",INDIRECT(ADDRESS(23,7))-INDIRECT(ADDRESS(23,6)))</f>
        <v>-1</v>
      </c>
      <c r="G7" s="25" t="s">
        <v>87</v>
      </c>
      <c r="H7" s="20">
        <f ca="1">IF(LEN(INDIRECT(ADDRESS(ROW()-1, COLUMN())))=1,"",INDIRECT(ADDRESS(31,6))-INDIRECT(ADDRESS(31,7)))</f>
        <v>-6</v>
      </c>
      <c r="I7" s="20">
        <f ca="1">IF(LEN(INDIRECT(ADDRESS(ROW()-1, COLUMN())))=1,"",INDIRECT(ADDRESS(34,7))-INDIRECT(ADDRESS(34,6)))</f>
        <v>-2</v>
      </c>
      <c r="J7" s="24">
        <f ca="1">IF(LEN(INDIRECT(ADDRESS(ROW()-1, COLUMN())))=1,"",INDIRECT(ADDRESS(18,6))-INDIRECT(ADDRESS(18,7)))</f>
        <v>-5</v>
      </c>
      <c r="K7" s="56"/>
      <c r="L7" s="20">
        <f ca="1">IF(COUNT(F7:J7)=0,"",SUM(F7:J7))</f>
        <v>-14</v>
      </c>
      <c r="M7" s="58"/>
    </row>
    <row r="8" spans="2:13" ht="24" customHeight="1" x14ac:dyDescent="0.25">
      <c r="B8" s="60">
        <v>3</v>
      </c>
      <c r="C8" s="50" t="s">
        <v>100</v>
      </c>
      <c r="D8" s="51"/>
      <c r="E8" s="52"/>
      <c r="F8" s="23" t="str">
        <f ca="1">INDIRECT(ADDRESS(26,6))&amp;":"&amp;INDIRECT(ADDRESS(26,7))</f>
        <v>5:13</v>
      </c>
      <c r="G8" s="22" t="str">
        <f ca="1">INDIRECT(ADDRESS(31,7))&amp;":"&amp;INDIRECT(ADDRESS(31,6))</f>
        <v>13:7</v>
      </c>
      <c r="H8" s="28" t="s">
        <v>87</v>
      </c>
      <c r="I8" s="22" t="str">
        <f ca="1">INDIRECT(ADDRESS(19,6))&amp;":"&amp;INDIRECT(ADDRESS(19,7))</f>
        <v>8:13</v>
      </c>
      <c r="J8" s="27" t="str">
        <f ca="1">INDIRECT(ADDRESS(22,7))&amp;":"&amp;INDIRECT(ADDRESS(22,6))</f>
        <v>8:13</v>
      </c>
      <c r="K8" s="56">
        <f ca="1">IF(COUNT(F9:J9)=0,"",COUNTIF(F9:J9,"&gt;0")+0.5*COUNTIF(F9:J9,0))</f>
        <v>1</v>
      </c>
      <c r="L8" s="20"/>
      <c r="M8" s="58">
        <v>4</v>
      </c>
    </row>
    <row r="9" spans="2:13" ht="24" customHeight="1" x14ac:dyDescent="0.25">
      <c r="B9" s="62"/>
      <c r="C9" s="50"/>
      <c r="D9" s="51"/>
      <c r="E9" s="52"/>
      <c r="F9" s="26">
        <f ca="1">IF(LEN(INDIRECT(ADDRESS(ROW()-1, COLUMN())))=1,"",INDIRECT(ADDRESS(26,6))-INDIRECT(ADDRESS(26,7)))</f>
        <v>-8</v>
      </c>
      <c r="G9" s="20">
        <f ca="1">IF(LEN(INDIRECT(ADDRESS(ROW()-1, COLUMN())))=1,"",INDIRECT(ADDRESS(31,7))-INDIRECT(ADDRESS(31,6)))</f>
        <v>6</v>
      </c>
      <c r="H9" s="25" t="s">
        <v>87</v>
      </c>
      <c r="I9" s="20">
        <f ca="1">IF(LEN(INDIRECT(ADDRESS(ROW()-1, COLUMN())))=1,"",INDIRECT(ADDRESS(19,6))-INDIRECT(ADDRESS(19,7)))</f>
        <v>-5</v>
      </c>
      <c r="J9" s="24">
        <f ca="1">IF(LEN(INDIRECT(ADDRESS(ROW()-1, COLUMN())))=1,"",INDIRECT(ADDRESS(22,7))-INDIRECT(ADDRESS(22,6)))</f>
        <v>-5</v>
      </c>
      <c r="K9" s="56"/>
      <c r="L9" s="20">
        <f ca="1">IF(COUNT(F9:J9)=0,"",SUM(F9:J9))</f>
        <v>-12</v>
      </c>
      <c r="M9" s="58"/>
    </row>
    <row r="10" spans="2:13" ht="24" customHeight="1" x14ac:dyDescent="0.25">
      <c r="B10" s="60">
        <v>4</v>
      </c>
      <c r="C10" s="67" t="s">
        <v>99</v>
      </c>
      <c r="D10" s="68"/>
      <c r="E10" s="69"/>
      <c r="F10" s="23" t="str">
        <f ca="1">INDIRECT(ADDRESS(30,7))&amp;":"&amp;INDIRECT(ADDRESS(30,6))</f>
        <v>9:13</v>
      </c>
      <c r="G10" s="22" t="str">
        <f ca="1">INDIRECT(ADDRESS(34,6))&amp;":"&amp;INDIRECT(ADDRESS(34,7))</f>
        <v>12:10</v>
      </c>
      <c r="H10" s="22" t="str">
        <f ca="1">INDIRECT(ADDRESS(19,7))&amp;":"&amp;INDIRECT(ADDRESS(19,6))</f>
        <v>13:8</v>
      </c>
      <c r="I10" s="28" t="s">
        <v>87</v>
      </c>
      <c r="J10" s="27" t="str">
        <f ca="1">INDIRECT(ADDRESS(27,6))&amp;":"&amp;INDIRECT(ADDRESS(27,7))</f>
        <v>13:12</v>
      </c>
      <c r="K10" s="56">
        <f ca="1">IF(COUNT(F11:J11)=0,"",COUNTIF(F11:J11,"&gt;0")+0.5*COUNTIF(F11:J11,0))</f>
        <v>3</v>
      </c>
      <c r="L10" s="20">
        <v>-3</v>
      </c>
      <c r="M10" s="58">
        <v>3</v>
      </c>
    </row>
    <row r="11" spans="2:13" ht="24" customHeight="1" x14ac:dyDescent="0.25">
      <c r="B11" s="62"/>
      <c r="C11" s="67"/>
      <c r="D11" s="68"/>
      <c r="E11" s="69"/>
      <c r="F11" s="26">
        <f ca="1">IF(LEN(INDIRECT(ADDRESS(ROW()-1, COLUMN())))=1,"",INDIRECT(ADDRESS(30,7))-INDIRECT(ADDRESS(30,6)))</f>
        <v>-4</v>
      </c>
      <c r="G11" s="20">
        <f ca="1">IF(LEN(INDIRECT(ADDRESS(ROW()-1, COLUMN())))=1,"",INDIRECT(ADDRESS(34,6))-INDIRECT(ADDRESS(34,7)))</f>
        <v>2</v>
      </c>
      <c r="H11" s="20">
        <f ca="1">IF(LEN(INDIRECT(ADDRESS(ROW()-1, COLUMN())))=1,"",INDIRECT(ADDRESS(19,7))-INDIRECT(ADDRESS(19,6)))</f>
        <v>5</v>
      </c>
      <c r="I11" s="25" t="s">
        <v>87</v>
      </c>
      <c r="J11" s="24">
        <f ca="1">IF(LEN(INDIRECT(ADDRESS(ROW()-1, COLUMN())))=1,"",INDIRECT(ADDRESS(27,6))-INDIRECT(ADDRESS(27,7)))</f>
        <v>1</v>
      </c>
      <c r="K11" s="56"/>
      <c r="L11" s="20">
        <f ca="1">IF(COUNT(F11:J11)=0,"",SUM(F11:J11))</f>
        <v>4</v>
      </c>
      <c r="M11" s="58"/>
    </row>
    <row r="12" spans="2:13" ht="24" customHeight="1" x14ac:dyDescent="0.25">
      <c r="B12" s="60">
        <v>5</v>
      </c>
      <c r="C12" s="63" t="s">
        <v>98</v>
      </c>
      <c r="D12" s="64"/>
      <c r="E12" s="65"/>
      <c r="F12" s="23" t="str">
        <f ca="1">INDIRECT(ADDRESS(35,6))&amp;":"&amp;INDIRECT(ADDRESS(35,7))</f>
        <v>12:9</v>
      </c>
      <c r="G12" s="22" t="str">
        <f ca="1">INDIRECT(ADDRESS(18,7))&amp;":"&amp;INDIRECT(ADDRESS(18,6))</f>
        <v>13:8</v>
      </c>
      <c r="H12" s="22" t="str">
        <f ca="1">INDIRECT(ADDRESS(22,6))&amp;":"&amp;INDIRECT(ADDRESS(22,7))</f>
        <v>13:8</v>
      </c>
      <c r="I12" s="22" t="str">
        <f ca="1">INDIRECT(ADDRESS(27,7))&amp;":"&amp;INDIRECT(ADDRESS(27,6))</f>
        <v>12:13</v>
      </c>
      <c r="J12" s="21" t="s">
        <v>87</v>
      </c>
      <c r="K12" s="56">
        <f ca="1">IF(COUNT(F13:J13)=0,"",COUNTIF(F13:J13,"&gt;0")+0.5*COUNTIF(F13:J13,0))</f>
        <v>3</v>
      </c>
      <c r="L12" s="20">
        <v>2</v>
      </c>
      <c r="M12" s="58">
        <v>1</v>
      </c>
    </row>
    <row r="13" spans="2:13" ht="24" customHeight="1" thickBot="1" x14ac:dyDescent="0.3">
      <c r="B13" s="61"/>
      <c r="C13" s="79"/>
      <c r="D13" s="80"/>
      <c r="E13" s="81"/>
      <c r="F13" s="19">
        <f ca="1">IF(LEN(INDIRECT(ADDRESS(ROW()-1, COLUMN())))=1,"",INDIRECT(ADDRESS(35,6))-INDIRECT(ADDRESS(35,7)))</f>
        <v>3</v>
      </c>
      <c r="G13" s="17">
        <f ca="1">IF(LEN(INDIRECT(ADDRESS(ROW()-1, COLUMN())))=1,"",INDIRECT(ADDRESS(18,7))-INDIRECT(ADDRESS(18,6)))</f>
        <v>5</v>
      </c>
      <c r="H13" s="17">
        <f ca="1">IF(LEN(INDIRECT(ADDRESS(ROW()-1, COLUMN())))=1,"",INDIRECT(ADDRESS(22,6))-INDIRECT(ADDRESS(22,7)))</f>
        <v>5</v>
      </c>
      <c r="I13" s="17">
        <f ca="1">IF(LEN(INDIRECT(ADDRESS(ROW()-1, COLUMN())))=1,"",INDIRECT(ADDRESS(27,7))-INDIRECT(ADDRESS(27,6)))</f>
        <v>-1</v>
      </c>
      <c r="J13" s="18" t="s">
        <v>87</v>
      </c>
      <c r="K13" s="57"/>
      <c r="L13" s="17">
        <f ca="1">IF(COUNT(F13:J13)=0,"",SUM(F13:J13))</f>
        <v>12</v>
      </c>
      <c r="M13" s="59"/>
    </row>
    <row r="14" spans="2:13" x14ac:dyDescent="0.25">
      <c r="M14"/>
    </row>
    <row r="15" spans="2:13" x14ac:dyDescent="0.25">
      <c r="M15"/>
    </row>
    <row r="16" spans="2:13" x14ac:dyDescent="0.25">
      <c r="M16"/>
    </row>
    <row r="17" spans="1:13" s="8" customFormat="1" ht="30" customHeight="1" thickBot="1" x14ac:dyDescent="0.4">
      <c r="A17" s="14"/>
      <c r="B17" s="49" t="s">
        <v>86</v>
      </c>
      <c r="C17" s="49"/>
      <c r="D17" s="49"/>
      <c r="E17" s="49"/>
      <c r="F17" s="49"/>
      <c r="G17" s="49"/>
      <c r="H17" s="49"/>
      <c r="I17" s="49"/>
      <c r="J17" s="49"/>
      <c r="K17" s="49"/>
      <c r="M17" s="16"/>
    </row>
    <row r="18" spans="1:13" s="8" customFormat="1" ht="30" customHeight="1" thickBot="1" x14ac:dyDescent="0.4">
      <c r="A18" s="14"/>
      <c r="B18" s="11">
        <v>2</v>
      </c>
      <c r="C18" s="46" t="str">
        <f ca="1">IF(ISBLANK(INDIRECT(ADDRESS(B18*2+2,3))),"",INDIRECT(ADDRESS(B18*2+2,3)))</f>
        <v>Кондратова</v>
      </c>
      <c r="D18" s="46"/>
      <c r="E18" s="47"/>
      <c r="F18" s="13">
        <v>8</v>
      </c>
      <c r="G18" s="12">
        <v>13</v>
      </c>
      <c r="H18" s="48" t="str">
        <f ca="1">IF(ISBLANK(INDIRECT(ADDRESS(K18*2+2,3))),"",INDIRECT(ADDRESS(K18*2+2,3)))</f>
        <v>Розанова</v>
      </c>
      <c r="I18" s="46"/>
      <c r="J18" s="46"/>
      <c r="K18" s="11">
        <v>5</v>
      </c>
      <c r="L18" s="10" t="s">
        <v>81</v>
      </c>
      <c r="M18" s="9"/>
    </row>
    <row r="19" spans="1:13" s="8" customFormat="1" ht="30" customHeight="1" thickBot="1" x14ac:dyDescent="0.4">
      <c r="A19" s="14"/>
      <c r="B19" s="11">
        <v>3</v>
      </c>
      <c r="C19" s="46" t="str">
        <f ca="1">IF(ISBLANK(INDIRECT(ADDRESS(B19*2+2,3))),"",INDIRECT(ADDRESS(B19*2+2,3)))</f>
        <v>Ткаченко</v>
      </c>
      <c r="D19" s="46"/>
      <c r="E19" s="47"/>
      <c r="F19" s="13">
        <v>8</v>
      </c>
      <c r="G19" s="12">
        <v>13</v>
      </c>
      <c r="H19" s="48" t="str">
        <f ca="1">IF(ISBLANK(INDIRECT(ADDRESS(K19*2+2,3))),"",INDIRECT(ADDRESS(K19*2+2,3)))</f>
        <v>Гуменюк</v>
      </c>
      <c r="I19" s="46"/>
      <c r="J19" s="46"/>
      <c r="K19" s="11">
        <v>4</v>
      </c>
      <c r="L19" s="10" t="s">
        <v>81</v>
      </c>
      <c r="M19" s="9"/>
    </row>
    <row r="20" spans="1:13" s="8" customFormat="1" ht="30" customHeight="1" x14ac:dyDescent="0.35">
      <c r="A20" s="14"/>
      <c r="M20" s="15"/>
    </row>
    <row r="21" spans="1:13" s="8" customFormat="1" ht="30" customHeight="1" thickBot="1" x14ac:dyDescent="0.4">
      <c r="A21" s="14"/>
      <c r="B21" s="49" t="s">
        <v>85</v>
      </c>
      <c r="C21" s="49"/>
      <c r="D21" s="49"/>
      <c r="E21" s="49"/>
      <c r="F21" s="49"/>
      <c r="G21" s="49"/>
      <c r="H21" s="49"/>
      <c r="I21" s="49"/>
      <c r="J21" s="49"/>
      <c r="K21" s="49"/>
      <c r="M21" s="15"/>
    </row>
    <row r="22" spans="1:13" s="8" customFormat="1" ht="30" customHeight="1" thickBot="1" x14ac:dyDescent="0.4">
      <c r="A22" s="14"/>
      <c r="B22" s="11">
        <v>5</v>
      </c>
      <c r="C22" s="46" t="str">
        <f ca="1">IF(ISBLANK(INDIRECT(ADDRESS(B22*2+2,3))),"",INDIRECT(ADDRESS(B22*2+2,3)))</f>
        <v>Розанова</v>
      </c>
      <c r="D22" s="46"/>
      <c r="E22" s="47"/>
      <c r="F22" s="13">
        <v>13</v>
      </c>
      <c r="G22" s="12">
        <v>8</v>
      </c>
      <c r="H22" s="48" t="str">
        <f ca="1">IF(ISBLANK(INDIRECT(ADDRESS(K22*2+2,3))),"",INDIRECT(ADDRESS(K22*2+2,3)))</f>
        <v>Ткаченко</v>
      </c>
      <c r="I22" s="46"/>
      <c r="J22" s="46"/>
      <c r="K22" s="11">
        <v>3</v>
      </c>
      <c r="L22" s="10" t="s">
        <v>81</v>
      </c>
      <c r="M22" s="9"/>
    </row>
    <row r="23" spans="1:13" s="8" customFormat="1" ht="30" customHeight="1" thickBot="1" x14ac:dyDescent="0.4">
      <c r="A23" s="14"/>
      <c r="B23" s="11">
        <v>1</v>
      </c>
      <c r="C23" s="46" t="str">
        <f ca="1">IF(ISBLANK(INDIRECT(ADDRESS(B23*2+2,3))),"",INDIRECT(ADDRESS(B23*2+2,3)))</f>
        <v>Чекмарева</v>
      </c>
      <c r="D23" s="46"/>
      <c r="E23" s="47"/>
      <c r="F23" s="13">
        <v>10</v>
      </c>
      <c r="G23" s="12">
        <v>9</v>
      </c>
      <c r="H23" s="48" t="str">
        <f ca="1">IF(ISBLANK(INDIRECT(ADDRESS(K23*2+2,3))),"",INDIRECT(ADDRESS(K23*2+2,3)))</f>
        <v>Кондратова</v>
      </c>
      <c r="I23" s="46"/>
      <c r="J23" s="46"/>
      <c r="K23" s="11">
        <v>2</v>
      </c>
      <c r="L23" s="10" t="s">
        <v>81</v>
      </c>
      <c r="M23" s="9"/>
    </row>
    <row r="24" spans="1:13" s="8" customFormat="1" ht="30" customHeight="1" x14ac:dyDescent="0.35">
      <c r="A24" s="14"/>
      <c r="M24" s="15"/>
    </row>
    <row r="25" spans="1:13" s="8" customFormat="1" ht="30" customHeight="1" thickBot="1" x14ac:dyDescent="0.4">
      <c r="A25" s="14"/>
      <c r="B25" s="49" t="s">
        <v>84</v>
      </c>
      <c r="C25" s="49"/>
      <c r="D25" s="49"/>
      <c r="E25" s="49"/>
      <c r="F25" s="49"/>
      <c r="G25" s="49"/>
      <c r="H25" s="49"/>
      <c r="I25" s="49"/>
      <c r="J25" s="49"/>
      <c r="K25" s="49"/>
      <c r="M25" s="15"/>
    </row>
    <row r="26" spans="1:13" s="8" customFormat="1" ht="30" customHeight="1" thickBot="1" x14ac:dyDescent="0.4">
      <c r="A26" s="14"/>
      <c r="B26" s="11">
        <v>3</v>
      </c>
      <c r="C26" s="46" t="str">
        <f ca="1">IF(ISBLANK(INDIRECT(ADDRESS(B26*2+2,3))),"",INDIRECT(ADDRESS(B26*2+2,3)))</f>
        <v>Ткаченко</v>
      </c>
      <c r="D26" s="46"/>
      <c r="E26" s="47"/>
      <c r="F26" s="13">
        <v>5</v>
      </c>
      <c r="G26" s="12">
        <v>13</v>
      </c>
      <c r="H26" s="48" t="str">
        <f ca="1">IF(ISBLANK(INDIRECT(ADDRESS(K26*2+2,3))),"",INDIRECT(ADDRESS(K26*2+2,3)))</f>
        <v>Чекмарева</v>
      </c>
      <c r="I26" s="46"/>
      <c r="J26" s="46"/>
      <c r="K26" s="11">
        <v>1</v>
      </c>
      <c r="L26" s="10" t="s">
        <v>81</v>
      </c>
      <c r="M26" s="9"/>
    </row>
    <row r="27" spans="1:13" s="8" customFormat="1" ht="30" customHeight="1" thickBot="1" x14ac:dyDescent="0.4">
      <c r="A27" s="14"/>
      <c r="B27" s="11">
        <v>4</v>
      </c>
      <c r="C27" s="46" t="str">
        <f ca="1">IF(ISBLANK(INDIRECT(ADDRESS(B27*2+2,3))),"",INDIRECT(ADDRESS(B27*2+2,3)))</f>
        <v>Гуменюк</v>
      </c>
      <c r="D27" s="46"/>
      <c r="E27" s="47"/>
      <c r="F27" s="13">
        <v>13</v>
      </c>
      <c r="G27" s="12">
        <v>12</v>
      </c>
      <c r="H27" s="48" t="str">
        <f ca="1">IF(ISBLANK(INDIRECT(ADDRESS(K27*2+2,3))),"",INDIRECT(ADDRESS(K27*2+2,3)))</f>
        <v>Розанова</v>
      </c>
      <c r="I27" s="46"/>
      <c r="J27" s="46"/>
      <c r="K27" s="11">
        <v>5</v>
      </c>
      <c r="L27" s="10" t="s">
        <v>81</v>
      </c>
      <c r="M27" s="9"/>
    </row>
    <row r="28" spans="1:13" s="8" customFormat="1" ht="30" customHeight="1" x14ac:dyDescent="0.35">
      <c r="A28" s="14"/>
      <c r="M28" s="15"/>
    </row>
    <row r="29" spans="1:13" s="8" customFormat="1" ht="30" customHeight="1" thickBot="1" x14ac:dyDescent="0.4">
      <c r="A29" s="14"/>
      <c r="B29" s="49" t="s">
        <v>83</v>
      </c>
      <c r="C29" s="49"/>
      <c r="D29" s="49"/>
      <c r="E29" s="49"/>
      <c r="F29" s="49"/>
      <c r="G29" s="49"/>
      <c r="H29" s="49"/>
      <c r="I29" s="49"/>
      <c r="J29" s="49"/>
      <c r="K29" s="49"/>
      <c r="M29" s="15"/>
    </row>
    <row r="30" spans="1:13" s="8" customFormat="1" ht="30" customHeight="1" thickBot="1" x14ac:dyDescent="0.4">
      <c r="A30" s="14"/>
      <c r="B30" s="11">
        <v>1</v>
      </c>
      <c r="C30" s="46" t="str">
        <f ca="1">IF(ISBLANK(INDIRECT(ADDRESS(B30*2+2,3))),"",INDIRECT(ADDRESS(B30*2+2,3)))</f>
        <v>Чекмарева</v>
      </c>
      <c r="D30" s="46"/>
      <c r="E30" s="47"/>
      <c r="F30" s="13">
        <v>13</v>
      </c>
      <c r="G30" s="12">
        <v>9</v>
      </c>
      <c r="H30" s="48" t="str">
        <f ca="1">IF(ISBLANK(INDIRECT(ADDRESS(K30*2+2,3))),"",INDIRECT(ADDRESS(K30*2+2,3)))</f>
        <v>Гуменюк</v>
      </c>
      <c r="I30" s="46"/>
      <c r="J30" s="46"/>
      <c r="K30" s="11">
        <v>4</v>
      </c>
      <c r="L30" s="10" t="s">
        <v>81</v>
      </c>
      <c r="M30" s="9"/>
    </row>
    <row r="31" spans="1:13" s="8" customFormat="1" ht="30" customHeight="1" thickBot="1" x14ac:dyDescent="0.4">
      <c r="A31" s="14"/>
      <c r="B31" s="11">
        <v>2</v>
      </c>
      <c r="C31" s="46" t="str">
        <f ca="1">IF(ISBLANK(INDIRECT(ADDRESS(B31*2+2,3))),"",INDIRECT(ADDRESS(B31*2+2,3)))</f>
        <v>Кондратова</v>
      </c>
      <c r="D31" s="46"/>
      <c r="E31" s="47"/>
      <c r="F31" s="13">
        <v>7</v>
      </c>
      <c r="G31" s="12">
        <v>13</v>
      </c>
      <c r="H31" s="48" t="str">
        <f ca="1">IF(ISBLANK(INDIRECT(ADDRESS(K31*2+2,3))),"",INDIRECT(ADDRESS(K31*2+2,3)))</f>
        <v>Ткаченко</v>
      </c>
      <c r="I31" s="46"/>
      <c r="J31" s="46"/>
      <c r="K31" s="11">
        <v>3</v>
      </c>
      <c r="L31" s="10" t="s">
        <v>81</v>
      </c>
      <c r="M31" s="9"/>
    </row>
    <row r="32" spans="1:13" s="8" customFormat="1" ht="30" customHeight="1" x14ac:dyDescent="0.35">
      <c r="A32" s="14"/>
      <c r="M32" s="15"/>
    </row>
    <row r="33" spans="1:13" s="8" customFormat="1" ht="30" customHeight="1" thickBot="1" x14ac:dyDescent="0.4">
      <c r="A33" s="14"/>
      <c r="B33" s="49" t="s">
        <v>82</v>
      </c>
      <c r="C33" s="49"/>
      <c r="D33" s="49"/>
      <c r="E33" s="49"/>
      <c r="F33" s="49"/>
      <c r="G33" s="49"/>
      <c r="H33" s="49"/>
      <c r="I33" s="49"/>
      <c r="J33" s="49"/>
      <c r="K33" s="49"/>
      <c r="M33" s="15"/>
    </row>
    <row r="34" spans="1:13" s="8" customFormat="1" ht="30" customHeight="1" thickBot="1" x14ac:dyDescent="0.4">
      <c r="A34" s="14"/>
      <c r="B34" s="11">
        <v>4</v>
      </c>
      <c r="C34" s="46" t="str">
        <f ca="1">IF(ISBLANK(INDIRECT(ADDRESS(B34*2+2,3))),"",INDIRECT(ADDRESS(B34*2+2,3)))</f>
        <v>Гуменюк</v>
      </c>
      <c r="D34" s="46"/>
      <c r="E34" s="47"/>
      <c r="F34" s="13">
        <v>12</v>
      </c>
      <c r="G34" s="12">
        <v>10</v>
      </c>
      <c r="H34" s="48" t="str">
        <f ca="1">IF(ISBLANK(INDIRECT(ADDRESS(K34*2+2,3))),"",INDIRECT(ADDRESS(K34*2+2,3)))</f>
        <v>Кондратова</v>
      </c>
      <c r="I34" s="46"/>
      <c r="J34" s="46"/>
      <c r="K34" s="11">
        <v>2</v>
      </c>
      <c r="L34" s="10" t="s">
        <v>81</v>
      </c>
      <c r="M34" s="9"/>
    </row>
    <row r="35" spans="1:13" s="8" customFormat="1" ht="30" customHeight="1" thickBot="1" x14ac:dyDescent="0.4">
      <c r="A35" s="14"/>
      <c r="B35" s="11">
        <v>5</v>
      </c>
      <c r="C35" s="46" t="str">
        <f ca="1">IF(ISBLANK(INDIRECT(ADDRESS(B35*2+2,3))),"",INDIRECT(ADDRESS(B35*2+2,3)))</f>
        <v>Розанова</v>
      </c>
      <c r="D35" s="46"/>
      <c r="E35" s="47"/>
      <c r="F35" s="13">
        <v>12</v>
      </c>
      <c r="G35" s="12">
        <v>9</v>
      </c>
      <c r="H35" s="48" t="str">
        <f ca="1">IF(ISBLANK(INDIRECT(ADDRESS(K35*2+2,3))),"",INDIRECT(ADDRESS(K35*2+2,3)))</f>
        <v>Чекмарева</v>
      </c>
      <c r="I35" s="46"/>
      <c r="J35" s="46"/>
      <c r="K35" s="11">
        <v>1</v>
      </c>
      <c r="L35" s="10" t="s">
        <v>81</v>
      </c>
      <c r="M35" s="9"/>
    </row>
  </sheetData>
  <mergeCells count="47">
    <mergeCell ref="B33:K33"/>
    <mergeCell ref="C34:E34"/>
    <mergeCell ref="H34:J34"/>
    <mergeCell ref="C35:E35"/>
    <mergeCell ref="H35:J35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B29:K29"/>
    <mergeCell ref="C30:E30"/>
    <mergeCell ref="H30:J30"/>
    <mergeCell ref="C18:E18"/>
    <mergeCell ref="H18:J18"/>
    <mergeCell ref="C19:E19"/>
    <mergeCell ref="H19:J19"/>
    <mergeCell ref="B21:K21"/>
    <mergeCell ref="B12:B13"/>
    <mergeCell ref="C12:E13"/>
    <mergeCell ref="K12:K13"/>
    <mergeCell ref="M12:M13"/>
    <mergeCell ref="B17:K17"/>
    <mergeCell ref="B8:B9"/>
    <mergeCell ref="C8:E9"/>
    <mergeCell ref="K8:K9"/>
    <mergeCell ref="M8:M9"/>
    <mergeCell ref="B10:B11"/>
    <mergeCell ref="C10:E11"/>
    <mergeCell ref="K10:K11"/>
    <mergeCell ref="M10:M11"/>
    <mergeCell ref="M4:M5"/>
    <mergeCell ref="B6:B7"/>
    <mergeCell ref="C6:E7"/>
    <mergeCell ref="K6:K7"/>
    <mergeCell ref="M6:M7"/>
    <mergeCell ref="B1:K1"/>
    <mergeCell ref="C3:E3"/>
    <mergeCell ref="B4:B5"/>
    <mergeCell ref="C4:E5"/>
    <mergeCell ref="K4:K5"/>
  </mergeCells>
  <printOptions horizontalCentered="1"/>
  <pageMargins left="0.25" right="0.25" top="0.75" bottom="0.75" header="0.3" footer="0.3"/>
  <pageSetup paperSize="9" scale="77" orientation="portrait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5"/>
  <sheetViews>
    <sheetView workbookViewId="0">
      <selection activeCell="C4" sqref="C4:E13"/>
    </sheetView>
  </sheetViews>
  <sheetFormatPr defaultRowHeight="15" x14ac:dyDescent="0.25"/>
  <cols>
    <col min="1" max="1" width="4" style="7" customWidth="1"/>
    <col min="2" max="12" width="10.28515625" customWidth="1"/>
    <col min="13" max="13" width="10.28515625" style="6" customWidth="1"/>
    <col min="14" max="15" width="10.28515625" customWidth="1"/>
  </cols>
  <sheetData>
    <row r="1" spans="2:13" ht="36" customHeight="1" x14ac:dyDescent="0.25">
      <c r="B1" s="66" t="s">
        <v>107</v>
      </c>
      <c r="C1" s="66"/>
      <c r="D1" s="66"/>
      <c r="E1" s="66"/>
      <c r="F1" s="66"/>
      <c r="G1" s="66"/>
      <c r="H1" s="66"/>
      <c r="I1" s="66"/>
      <c r="J1" s="66"/>
      <c r="K1" s="66"/>
      <c r="M1"/>
    </row>
    <row r="2" spans="2:13" ht="15.75" thickBot="1" x14ac:dyDescent="0.3">
      <c r="M2"/>
    </row>
    <row r="3" spans="2:13" ht="30" customHeight="1" thickBot="1" x14ac:dyDescent="0.3">
      <c r="B3" s="36"/>
      <c r="C3" s="70" t="s">
        <v>96</v>
      </c>
      <c r="D3" s="71"/>
      <c r="E3" s="72"/>
      <c r="F3" s="35">
        <v>1</v>
      </c>
      <c r="G3" s="35">
        <v>2</v>
      </c>
      <c r="H3" s="35">
        <v>3</v>
      </c>
      <c r="I3" s="37">
        <v>4</v>
      </c>
      <c r="J3" s="37">
        <v>5</v>
      </c>
      <c r="K3" s="36" t="s">
        <v>95</v>
      </c>
      <c r="L3" s="35" t="s">
        <v>94</v>
      </c>
      <c r="M3" s="34" t="s">
        <v>93</v>
      </c>
    </row>
    <row r="4" spans="2:13" ht="24" customHeight="1" x14ac:dyDescent="0.25">
      <c r="B4" s="73">
        <v>1</v>
      </c>
      <c r="C4" s="74" t="s">
        <v>72</v>
      </c>
      <c r="D4" s="75"/>
      <c r="E4" s="76"/>
      <c r="F4" s="33" t="s">
        <v>87</v>
      </c>
      <c r="G4" s="32" t="str">
        <f ca="1">INDIRECT(ADDRESS(23,6))&amp;":"&amp;INDIRECT(ADDRESS(23,7))</f>
        <v>8:13</v>
      </c>
      <c r="H4" s="32" t="str">
        <f ca="1">INDIRECT(ADDRESS(26,7))&amp;":"&amp;INDIRECT(ADDRESS(26,6))</f>
        <v>13:2</v>
      </c>
      <c r="I4" s="32" t="str">
        <f ca="1">INDIRECT(ADDRESS(30,6))&amp;":"&amp;INDIRECT(ADDRESS(30,7))</f>
        <v>11:8</v>
      </c>
      <c r="J4" s="31" t="str">
        <f ca="1">INDIRECT(ADDRESS(35,7))&amp;":"&amp;INDIRECT(ADDRESS(35,6))</f>
        <v>9:13</v>
      </c>
      <c r="K4" s="77">
        <f ca="1">IF(COUNT(F5:J5)=0,"",COUNTIF(F5:J5,"&gt;0")+0.5*COUNTIF(F5:J5,0))</f>
        <v>2</v>
      </c>
      <c r="L4" s="30">
        <v>6</v>
      </c>
      <c r="M4" s="78">
        <v>2</v>
      </c>
    </row>
    <row r="5" spans="2:13" ht="24" customHeight="1" x14ac:dyDescent="0.25">
      <c r="B5" s="62"/>
      <c r="C5" s="63"/>
      <c r="D5" s="64"/>
      <c r="E5" s="65"/>
      <c r="F5" s="29" t="s">
        <v>87</v>
      </c>
      <c r="G5" s="20">
        <f ca="1">IF(LEN(INDIRECT(ADDRESS(ROW()-1, COLUMN())))=1,"",INDIRECT(ADDRESS(23,6))-INDIRECT(ADDRESS(23,7)))</f>
        <v>-5</v>
      </c>
      <c r="H5" s="20">
        <f ca="1">IF(LEN(INDIRECT(ADDRESS(ROW()-1, COLUMN())))=1,"",INDIRECT(ADDRESS(26,7))-INDIRECT(ADDRESS(26,6)))</f>
        <v>11</v>
      </c>
      <c r="I5" s="20">
        <f ca="1">IF(LEN(INDIRECT(ADDRESS(ROW()-1, COLUMN())))=1,"",INDIRECT(ADDRESS(30,6))-INDIRECT(ADDRESS(30,7)))</f>
        <v>3</v>
      </c>
      <c r="J5" s="24">
        <f ca="1">IF(LEN(INDIRECT(ADDRESS(ROW()-1, COLUMN())))=1,"",INDIRECT(ADDRESS(35,7))-INDIRECT(ADDRESS(35,6)))</f>
        <v>-4</v>
      </c>
      <c r="K5" s="56"/>
      <c r="L5" s="20">
        <f ca="1">IF(COUNT(F5:J5)=0,"",SUM(F5:J5))</f>
        <v>5</v>
      </c>
      <c r="M5" s="58"/>
    </row>
    <row r="6" spans="2:13" ht="24" customHeight="1" x14ac:dyDescent="0.25">
      <c r="B6" s="60">
        <v>2</v>
      </c>
      <c r="C6" s="67" t="s">
        <v>74</v>
      </c>
      <c r="D6" s="68"/>
      <c r="E6" s="69"/>
      <c r="F6" s="23" t="str">
        <f ca="1">INDIRECT(ADDRESS(23,7))&amp;":"&amp;INDIRECT(ADDRESS(23,6))</f>
        <v>13:8</v>
      </c>
      <c r="G6" s="28" t="s">
        <v>87</v>
      </c>
      <c r="H6" s="22" t="str">
        <f ca="1">INDIRECT(ADDRESS(31,6))&amp;":"&amp;INDIRECT(ADDRESS(31,7))</f>
        <v>7:13</v>
      </c>
      <c r="I6" s="22" t="str">
        <f ca="1">INDIRECT(ADDRESS(34,7))&amp;":"&amp;INDIRECT(ADDRESS(34,6))</f>
        <v>4:10</v>
      </c>
      <c r="J6" s="27" t="str">
        <f ca="1">INDIRECT(ADDRESS(18,6))&amp;":"&amp;INDIRECT(ADDRESS(18,7))</f>
        <v>13:6</v>
      </c>
      <c r="K6" s="56">
        <f ca="1">IF(COUNT(F7:J7)=0,"",COUNTIF(F7:J7,"&gt;0")+0.5*COUNTIF(F7:J7,0))</f>
        <v>2</v>
      </c>
      <c r="L6" s="20">
        <v>-1</v>
      </c>
      <c r="M6" s="58">
        <v>3</v>
      </c>
    </row>
    <row r="7" spans="2:13" ht="24" customHeight="1" x14ac:dyDescent="0.25">
      <c r="B7" s="62"/>
      <c r="C7" s="67"/>
      <c r="D7" s="68"/>
      <c r="E7" s="69"/>
      <c r="F7" s="26">
        <f ca="1">IF(LEN(INDIRECT(ADDRESS(ROW()-1, COLUMN())))=1,"",INDIRECT(ADDRESS(23,7))-INDIRECT(ADDRESS(23,6)))</f>
        <v>5</v>
      </c>
      <c r="G7" s="25" t="s">
        <v>87</v>
      </c>
      <c r="H7" s="20">
        <f ca="1">IF(LEN(INDIRECT(ADDRESS(ROW()-1, COLUMN())))=1,"",INDIRECT(ADDRESS(31,6))-INDIRECT(ADDRESS(31,7)))</f>
        <v>-6</v>
      </c>
      <c r="I7" s="20">
        <f ca="1">IF(LEN(INDIRECT(ADDRESS(ROW()-1, COLUMN())))=1,"",INDIRECT(ADDRESS(34,7))-INDIRECT(ADDRESS(34,6)))</f>
        <v>-6</v>
      </c>
      <c r="J7" s="24">
        <f ca="1">IF(LEN(INDIRECT(ADDRESS(ROW()-1, COLUMN())))=1,"",INDIRECT(ADDRESS(18,6))-INDIRECT(ADDRESS(18,7)))</f>
        <v>7</v>
      </c>
      <c r="K7" s="56"/>
      <c r="L7" s="20">
        <f ca="1">IF(COUNT(F7:J7)=0,"",SUM(F7:J7))</f>
        <v>0</v>
      </c>
      <c r="M7" s="58"/>
    </row>
    <row r="8" spans="2:13" ht="24" customHeight="1" x14ac:dyDescent="0.25">
      <c r="B8" s="60">
        <v>3</v>
      </c>
      <c r="C8" s="50" t="s">
        <v>106</v>
      </c>
      <c r="D8" s="51"/>
      <c r="E8" s="52"/>
      <c r="F8" s="23" t="str">
        <f ca="1">INDIRECT(ADDRESS(26,6))&amp;":"&amp;INDIRECT(ADDRESS(26,7))</f>
        <v>2:13</v>
      </c>
      <c r="G8" s="22" t="str">
        <f ca="1">INDIRECT(ADDRESS(31,7))&amp;":"&amp;INDIRECT(ADDRESS(31,6))</f>
        <v>13:7</v>
      </c>
      <c r="H8" s="28" t="s">
        <v>87</v>
      </c>
      <c r="I8" s="22" t="str">
        <f ca="1">INDIRECT(ADDRESS(19,6))&amp;":"&amp;INDIRECT(ADDRESS(19,7))</f>
        <v>13:1</v>
      </c>
      <c r="J8" s="27" t="str">
        <f ca="1">INDIRECT(ADDRESS(22,7))&amp;":"&amp;INDIRECT(ADDRESS(22,6))</f>
        <v>10:12</v>
      </c>
      <c r="K8" s="56">
        <f ca="1">IF(COUNT(F9:J9)=0,"",COUNTIF(F9:J9,"&gt;0")+0.5*COUNTIF(F9:J9,0))</f>
        <v>2</v>
      </c>
      <c r="L8" s="20">
        <v>-5</v>
      </c>
      <c r="M8" s="58">
        <v>4</v>
      </c>
    </row>
    <row r="9" spans="2:13" ht="24" customHeight="1" x14ac:dyDescent="0.25">
      <c r="B9" s="62"/>
      <c r="C9" s="50"/>
      <c r="D9" s="51"/>
      <c r="E9" s="52"/>
      <c r="F9" s="26">
        <f ca="1">IF(LEN(INDIRECT(ADDRESS(ROW()-1, COLUMN())))=1,"",INDIRECT(ADDRESS(26,6))-INDIRECT(ADDRESS(26,7)))</f>
        <v>-11</v>
      </c>
      <c r="G9" s="20">
        <f ca="1">IF(LEN(INDIRECT(ADDRESS(ROW()-1, COLUMN())))=1,"",INDIRECT(ADDRESS(31,7))-INDIRECT(ADDRESS(31,6)))</f>
        <v>6</v>
      </c>
      <c r="H9" s="25" t="s">
        <v>87</v>
      </c>
      <c r="I9" s="20">
        <f ca="1">IF(LEN(INDIRECT(ADDRESS(ROW()-1, COLUMN())))=1,"",INDIRECT(ADDRESS(19,6))-INDIRECT(ADDRESS(19,7)))</f>
        <v>12</v>
      </c>
      <c r="J9" s="24">
        <f ca="1">IF(LEN(INDIRECT(ADDRESS(ROW()-1, COLUMN())))=1,"",INDIRECT(ADDRESS(22,7))-INDIRECT(ADDRESS(22,6)))</f>
        <v>-2</v>
      </c>
      <c r="K9" s="56"/>
      <c r="L9" s="20">
        <f ca="1">IF(COUNT(F9:J9)=0,"",SUM(F9:J9))</f>
        <v>5</v>
      </c>
      <c r="M9" s="58"/>
    </row>
    <row r="10" spans="2:13" ht="24" customHeight="1" x14ac:dyDescent="0.25">
      <c r="B10" s="60">
        <v>4</v>
      </c>
      <c r="C10" s="50" t="s">
        <v>105</v>
      </c>
      <c r="D10" s="51"/>
      <c r="E10" s="52"/>
      <c r="F10" s="23" t="str">
        <f ca="1">INDIRECT(ADDRESS(30,7))&amp;":"&amp;INDIRECT(ADDRESS(30,6))</f>
        <v>8:11</v>
      </c>
      <c r="G10" s="22" t="str">
        <f ca="1">INDIRECT(ADDRESS(34,6))&amp;":"&amp;INDIRECT(ADDRESS(34,7))</f>
        <v>10:4</v>
      </c>
      <c r="H10" s="22" t="str">
        <f ca="1">INDIRECT(ADDRESS(19,7))&amp;":"&amp;INDIRECT(ADDRESS(19,6))</f>
        <v>1:13</v>
      </c>
      <c r="I10" s="28" t="s">
        <v>87</v>
      </c>
      <c r="J10" s="27" t="str">
        <f ca="1">INDIRECT(ADDRESS(27,6))&amp;":"&amp;INDIRECT(ADDRESS(27,7))</f>
        <v>3:13</v>
      </c>
      <c r="K10" s="56">
        <f ca="1">IF(COUNT(F11:J11)=0,"",COUNTIF(F11:J11,"&gt;0")+0.5*COUNTIF(F11:J11,0))</f>
        <v>1</v>
      </c>
      <c r="L10" s="20"/>
      <c r="M10" s="58">
        <v>5</v>
      </c>
    </row>
    <row r="11" spans="2:13" ht="24" customHeight="1" x14ac:dyDescent="0.25">
      <c r="B11" s="62"/>
      <c r="C11" s="50"/>
      <c r="D11" s="51"/>
      <c r="E11" s="52"/>
      <c r="F11" s="26">
        <f ca="1">IF(LEN(INDIRECT(ADDRESS(ROW()-1, COLUMN())))=1,"",INDIRECT(ADDRESS(30,7))-INDIRECT(ADDRESS(30,6)))</f>
        <v>-3</v>
      </c>
      <c r="G11" s="20">
        <f ca="1">IF(LEN(INDIRECT(ADDRESS(ROW()-1, COLUMN())))=1,"",INDIRECT(ADDRESS(34,6))-INDIRECT(ADDRESS(34,7)))</f>
        <v>6</v>
      </c>
      <c r="H11" s="20">
        <f ca="1">IF(LEN(INDIRECT(ADDRESS(ROW()-1, COLUMN())))=1,"",INDIRECT(ADDRESS(19,7))-INDIRECT(ADDRESS(19,6)))</f>
        <v>-12</v>
      </c>
      <c r="I11" s="25" t="s">
        <v>87</v>
      </c>
      <c r="J11" s="24">
        <f ca="1">IF(LEN(INDIRECT(ADDRESS(ROW()-1, COLUMN())))=1,"",INDIRECT(ADDRESS(27,6))-INDIRECT(ADDRESS(27,7)))</f>
        <v>-10</v>
      </c>
      <c r="K11" s="56"/>
      <c r="L11" s="20">
        <f ca="1">IF(COUNT(F11:J11)=0,"",SUM(F11:J11))</f>
        <v>-19</v>
      </c>
      <c r="M11" s="58"/>
    </row>
    <row r="12" spans="2:13" ht="24" customHeight="1" x14ac:dyDescent="0.25">
      <c r="B12" s="60">
        <v>5</v>
      </c>
      <c r="C12" s="63" t="s">
        <v>104</v>
      </c>
      <c r="D12" s="64"/>
      <c r="E12" s="65"/>
      <c r="F12" s="23" t="str">
        <f ca="1">INDIRECT(ADDRESS(35,6))&amp;":"&amp;INDIRECT(ADDRESS(35,7))</f>
        <v>13:9</v>
      </c>
      <c r="G12" s="22" t="str">
        <f ca="1">INDIRECT(ADDRESS(18,7))&amp;":"&amp;INDIRECT(ADDRESS(18,6))</f>
        <v>6:13</v>
      </c>
      <c r="H12" s="22" t="str">
        <f ca="1">INDIRECT(ADDRESS(22,6))&amp;":"&amp;INDIRECT(ADDRESS(22,7))</f>
        <v>12:10</v>
      </c>
      <c r="I12" s="22" t="str">
        <f ca="1">INDIRECT(ADDRESS(27,7))&amp;":"&amp;INDIRECT(ADDRESS(27,6))</f>
        <v>13:3</v>
      </c>
      <c r="J12" s="21" t="s">
        <v>87</v>
      </c>
      <c r="K12" s="56">
        <f ca="1">IF(COUNT(F13:J13)=0,"",COUNTIF(F13:J13,"&gt;0")+0.5*COUNTIF(F13:J13,0))</f>
        <v>3</v>
      </c>
      <c r="L12" s="20"/>
      <c r="M12" s="58">
        <v>1</v>
      </c>
    </row>
    <row r="13" spans="2:13" ht="24" customHeight="1" thickBot="1" x14ac:dyDescent="0.3">
      <c r="B13" s="61"/>
      <c r="C13" s="79"/>
      <c r="D13" s="80"/>
      <c r="E13" s="81"/>
      <c r="F13" s="19">
        <f ca="1">IF(LEN(INDIRECT(ADDRESS(ROW()-1, COLUMN())))=1,"",INDIRECT(ADDRESS(35,6))-INDIRECT(ADDRESS(35,7)))</f>
        <v>4</v>
      </c>
      <c r="G13" s="17">
        <f ca="1">IF(LEN(INDIRECT(ADDRESS(ROW()-1, COLUMN())))=1,"",INDIRECT(ADDRESS(18,7))-INDIRECT(ADDRESS(18,6)))</f>
        <v>-7</v>
      </c>
      <c r="H13" s="17">
        <f ca="1">IF(LEN(INDIRECT(ADDRESS(ROW()-1, COLUMN())))=1,"",INDIRECT(ADDRESS(22,6))-INDIRECT(ADDRESS(22,7)))</f>
        <v>2</v>
      </c>
      <c r="I13" s="17">
        <f ca="1">IF(LEN(INDIRECT(ADDRESS(ROW()-1, COLUMN())))=1,"",INDIRECT(ADDRESS(27,7))-INDIRECT(ADDRESS(27,6)))</f>
        <v>10</v>
      </c>
      <c r="J13" s="18" t="s">
        <v>87</v>
      </c>
      <c r="K13" s="57"/>
      <c r="L13" s="17">
        <f ca="1">IF(COUNT(F13:J13)=0,"",SUM(F13:J13))</f>
        <v>9</v>
      </c>
      <c r="M13" s="59"/>
    </row>
    <row r="14" spans="2:13" x14ac:dyDescent="0.25">
      <c r="M14"/>
    </row>
    <row r="15" spans="2:13" x14ac:dyDescent="0.25">
      <c r="M15"/>
    </row>
    <row r="16" spans="2:13" x14ac:dyDescent="0.25">
      <c r="M16"/>
    </row>
    <row r="17" spans="1:13" s="8" customFormat="1" ht="30" customHeight="1" thickBot="1" x14ac:dyDescent="0.4">
      <c r="A17" s="14"/>
      <c r="B17" s="49" t="s">
        <v>86</v>
      </c>
      <c r="C17" s="49"/>
      <c r="D17" s="49"/>
      <c r="E17" s="49"/>
      <c r="F17" s="49"/>
      <c r="G17" s="49"/>
      <c r="H17" s="49"/>
      <c r="I17" s="49"/>
      <c r="J17" s="49"/>
      <c r="K17" s="49"/>
      <c r="M17" s="16"/>
    </row>
    <row r="18" spans="1:13" s="8" customFormat="1" ht="30" customHeight="1" thickBot="1" x14ac:dyDescent="0.4">
      <c r="A18" s="14"/>
      <c r="B18" s="11">
        <v>2</v>
      </c>
      <c r="C18" s="46" t="str">
        <f ca="1">IF(ISBLANK(INDIRECT(ADDRESS(B18*2+2,3))),"",INDIRECT(ADDRESS(B18*2+2,3)))</f>
        <v>Потапова</v>
      </c>
      <c r="D18" s="46"/>
      <c r="E18" s="47"/>
      <c r="F18" s="13">
        <v>13</v>
      </c>
      <c r="G18" s="12">
        <v>6</v>
      </c>
      <c r="H18" s="48" t="str">
        <f ca="1">IF(ISBLANK(INDIRECT(ADDRESS(K18*2+2,3))),"",INDIRECT(ADDRESS(K18*2+2,3)))</f>
        <v>Склокина</v>
      </c>
      <c r="I18" s="46"/>
      <c r="J18" s="46"/>
      <c r="K18" s="11">
        <v>5</v>
      </c>
      <c r="L18" s="10" t="s">
        <v>81</v>
      </c>
      <c r="M18" s="9"/>
    </row>
    <row r="19" spans="1:13" s="8" customFormat="1" ht="30" customHeight="1" thickBot="1" x14ac:dyDescent="0.4">
      <c r="A19" s="14"/>
      <c r="B19" s="11">
        <v>3</v>
      </c>
      <c r="C19" s="46" t="str">
        <f ca="1">IF(ISBLANK(INDIRECT(ADDRESS(B19*2+2,3))),"",INDIRECT(ADDRESS(B19*2+2,3)))</f>
        <v>Багаутдинова</v>
      </c>
      <c r="D19" s="46"/>
      <c r="E19" s="47"/>
      <c r="F19" s="13">
        <v>13</v>
      </c>
      <c r="G19" s="12">
        <v>1</v>
      </c>
      <c r="H19" s="48" t="str">
        <f ca="1">IF(ISBLANK(INDIRECT(ADDRESS(K19*2+2,3))),"",INDIRECT(ADDRESS(K19*2+2,3)))</f>
        <v>Карепова</v>
      </c>
      <c r="I19" s="46"/>
      <c r="J19" s="46"/>
      <c r="K19" s="11">
        <v>4</v>
      </c>
      <c r="L19" s="10" t="s">
        <v>81</v>
      </c>
      <c r="M19" s="9"/>
    </row>
    <row r="20" spans="1:13" s="8" customFormat="1" ht="30" customHeight="1" x14ac:dyDescent="0.35">
      <c r="A20" s="14"/>
      <c r="M20" s="15"/>
    </row>
    <row r="21" spans="1:13" s="8" customFormat="1" ht="30" customHeight="1" thickBot="1" x14ac:dyDescent="0.4">
      <c r="A21" s="14"/>
      <c r="B21" s="49" t="s">
        <v>85</v>
      </c>
      <c r="C21" s="49"/>
      <c r="D21" s="49"/>
      <c r="E21" s="49"/>
      <c r="F21" s="49"/>
      <c r="G21" s="49"/>
      <c r="H21" s="49"/>
      <c r="I21" s="49"/>
      <c r="J21" s="49"/>
      <c r="K21" s="49"/>
      <c r="M21" s="15"/>
    </row>
    <row r="22" spans="1:13" s="8" customFormat="1" ht="30" customHeight="1" thickBot="1" x14ac:dyDescent="0.4">
      <c r="A22" s="14"/>
      <c r="B22" s="11">
        <v>5</v>
      </c>
      <c r="C22" s="46" t="str">
        <f ca="1">IF(ISBLANK(INDIRECT(ADDRESS(B22*2+2,3))),"",INDIRECT(ADDRESS(B22*2+2,3)))</f>
        <v>Склокина</v>
      </c>
      <c r="D22" s="46"/>
      <c r="E22" s="47"/>
      <c r="F22" s="13">
        <v>12</v>
      </c>
      <c r="G22" s="12">
        <v>10</v>
      </c>
      <c r="H22" s="48" t="str">
        <f ca="1">IF(ISBLANK(INDIRECT(ADDRESS(K22*2+2,3))),"",INDIRECT(ADDRESS(K22*2+2,3)))</f>
        <v>Багаутдинова</v>
      </c>
      <c r="I22" s="46"/>
      <c r="J22" s="46"/>
      <c r="K22" s="11">
        <v>3</v>
      </c>
      <c r="L22" s="10" t="s">
        <v>81</v>
      </c>
      <c r="M22" s="9"/>
    </row>
    <row r="23" spans="1:13" s="8" customFormat="1" ht="30" customHeight="1" thickBot="1" x14ac:dyDescent="0.4">
      <c r="A23" s="14"/>
      <c r="B23" s="11">
        <v>1</v>
      </c>
      <c r="C23" s="46" t="str">
        <f ca="1">IF(ISBLANK(INDIRECT(ADDRESS(B23*2+2,3))),"",INDIRECT(ADDRESS(B23*2+2,3)))</f>
        <v>Кирдеева</v>
      </c>
      <c r="D23" s="46"/>
      <c r="E23" s="47"/>
      <c r="F23" s="13">
        <v>8</v>
      </c>
      <c r="G23" s="12">
        <v>13</v>
      </c>
      <c r="H23" s="48" t="str">
        <f ca="1">IF(ISBLANK(INDIRECT(ADDRESS(K23*2+2,3))),"",INDIRECT(ADDRESS(K23*2+2,3)))</f>
        <v>Потапова</v>
      </c>
      <c r="I23" s="46"/>
      <c r="J23" s="46"/>
      <c r="K23" s="11">
        <v>2</v>
      </c>
      <c r="L23" s="10" t="s">
        <v>81</v>
      </c>
      <c r="M23" s="9"/>
    </row>
    <row r="24" spans="1:13" s="8" customFormat="1" ht="30" customHeight="1" x14ac:dyDescent="0.35">
      <c r="A24" s="14"/>
      <c r="M24" s="15"/>
    </row>
    <row r="25" spans="1:13" s="8" customFormat="1" ht="30" customHeight="1" thickBot="1" x14ac:dyDescent="0.4">
      <c r="A25" s="14"/>
      <c r="B25" s="49" t="s">
        <v>84</v>
      </c>
      <c r="C25" s="49"/>
      <c r="D25" s="49"/>
      <c r="E25" s="49"/>
      <c r="F25" s="49"/>
      <c r="G25" s="49"/>
      <c r="H25" s="49"/>
      <c r="I25" s="49"/>
      <c r="J25" s="49"/>
      <c r="K25" s="49"/>
      <c r="M25" s="15"/>
    </row>
    <row r="26" spans="1:13" s="8" customFormat="1" ht="30" customHeight="1" thickBot="1" x14ac:dyDescent="0.4">
      <c r="A26" s="14"/>
      <c r="B26" s="11">
        <v>3</v>
      </c>
      <c r="C26" s="46" t="str">
        <f ca="1">IF(ISBLANK(INDIRECT(ADDRESS(B26*2+2,3))),"",INDIRECT(ADDRESS(B26*2+2,3)))</f>
        <v>Багаутдинова</v>
      </c>
      <c r="D26" s="46"/>
      <c r="E26" s="47"/>
      <c r="F26" s="13">
        <v>2</v>
      </c>
      <c r="G26" s="12">
        <v>13</v>
      </c>
      <c r="H26" s="48" t="str">
        <f ca="1">IF(ISBLANK(INDIRECT(ADDRESS(K26*2+2,3))),"",INDIRECT(ADDRESS(K26*2+2,3)))</f>
        <v>Кирдеева</v>
      </c>
      <c r="I26" s="46"/>
      <c r="J26" s="46"/>
      <c r="K26" s="11">
        <v>1</v>
      </c>
      <c r="L26" s="10" t="s">
        <v>81</v>
      </c>
      <c r="M26" s="9"/>
    </row>
    <row r="27" spans="1:13" s="8" customFormat="1" ht="30" customHeight="1" thickBot="1" x14ac:dyDescent="0.4">
      <c r="A27" s="14"/>
      <c r="B27" s="11">
        <v>4</v>
      </c>
      <c r="C27" s="46" t="str">
        <f ca="1">IF(ISBLANK(INDIRECT(ADDRESS(B27*2+2,3))),"",INDIRECT(ADDRESS(B27*2+2,3)))</f>
        <v>Карепова</v>
      </c>
      <c r="D27" s="46"/>
      <c r="E27" s="47"/>
      <c r="F27" s="13">
        <v>3</v>
      </c>
      <c r="G27" s="12">
        <v>13</v>
      </c>
      <c r="H27" s="48" t="str">
        <f ca="1">IF(ISBLANK(INDIRECT(ADDRESS(K27*2+2,3))),"",INDIRECT(ADDRESS(K27*2+2,3)))</f>
        <v>Склокина</v>
      </c>
      <c r="I27" s="46"/>
      <c r="J27" s="46"/>
      <c r="K27" s="11">
        <v>5</v>
      </c>
      <c r="L27" s="10" t="s">
        <v>81</v>
      </c>
      <c r="M27" s="9"/>
    </row>
    <row r="28" spans="1:13" s="8" customFormat="1" ht="30" customHeight="1" x14ac:dyDescent="0.35">
      <c r="A28" s="14"/>
      <c r="M28" s="15"/>
    </row>
    <row r="29" spans="1:13" s="8" customFormat="1" ht="30" customHeight="1" thickBot="1" x14ac:dyDescent="0.4">
      <c r="A29" s="14"/>
      <c r="B29" s="49" t="s">
        <v>83</v>
      </c>
      <c r="C29" s="49"/>
      <c r="D29" s="49"/>
      <c r="E29" s="49"/>
      <c r="F29" s="49"/>
      <c r="G29" s="49"/>
      <c r="H29" s="49"/>
      <c r="I29" s="49"/>
      <c r="J29" s="49"/>
      <c r="K29" s="49"/>
      <c r="M29" s="15"/>
    </row>
    <row r="30" spans="1:13" s="8" customFormat="1" ht="30" customHeight="1" thickBot="1" x14ac:dyDescent="0.4">
      <c r="A30" s="14"/>
      <c r="B30" s="11">
        <v>1</v>
      </c>
      <c r="C30" s="46" t="str">
        <f ca="1">IF(ISBLANK(INDIRECT(ADDRESS(B30*2+2,3))),"",INDIRECT(ADDRESS(B30*2+2,3)))</f>
        <v>Кирдеева</v>
      </c>
      <c r="D30" s="46"/>
      <c r="E30" s="47"/>
      <c r="F30" s="13">
        <v>11</v>
      </c>
      <c r="G30" s="12">
        <v>8</v>
      </c>
      <c r="H30" s="48" t="str">
        <f ca="1">IF(ISBLANK(INDIRECT(ADDRESS(K30*2+2,3))),"",INDIRECT(ADDRESS(K30*2+2,3)))</f>
        <v>Карепова</v>
      </c>
      <c r="I30" s="46"/>
      <c r="J30" s="46"/>
      <c r="K30" s="11">
        <v>4</v>
      </c>
      <c r="L30" s="10" t="s">
        <v>81</v>
      </c>
      <c r="M30" s="9"/>
    </row>
    <row r="31" spans="1:13" s="8" customFormat="1" ht="30" customHeight="1" thickBot="1" x14ac:dyDescent="0.4">
      <c r="A31" s="14"/>
      <c r="B31" s="11">
        <v>2</v>
      </c>
      <c r="C31" s="46" t="str">
        <f ca="1">IF(ISBLANK(INDIRECT(ADDRESS(B31*2+2,3))),"",INDIRECT(ADDRESS(B31*2+2,3)))</f>
        <v>Потапова</v>
      </c>
      <c r="D31" s="46"/>
      <c r="E31" s="47"/>
      <c r="F31" s="13">
        <v>7</v>
      </c>
      <c r="G31" s="12">
        <v>13</v>
      </c>
      <c r="H31" s="48" t="str">
        <f ca="1">IF(ISBLANK(INDIRECT(ADDRESS(K31*2+2,3))),"",INDIRECT(ADDRESS(K31*2+2,3)))</f>
        <v>Багаутдинова</v>
      </c>
      <c r="I31" s="46"/>
      <c r="J31" s="46"/>
      <c r="K31" s="11">
        <v>3</v>
      </c>
      <c r="L31" s="10" t="s">
        <v>81</v>
      </c>
      <c r="M31" s="9"/>
    </row>
    <row r="32" spans="1:13" s="8" customFormat="1" ht="30" customHeight="1" x14ac:dyDescent="0.35">
      <c r="A32" s="14"/>
      <c r="M32" s="15"/>
    </row>
    <row r="33" spans="1:13" s="8" customFormat="1" ht="30" customHeight="1" thickBot="1" x14ac:dyDescent="0.4">
      <c r="A33" s="14"/>
      <c r="B33" s="49" t="s">
        <v>82</v>
      </c>
      <c r="C33" s="49"/>
      <c r="D33" s="49"/>
      <c r="E33" s="49"/>
      <c r="F33" s="49"/>
      <c r="G33" s="49"/>
      <c r="H33" s="49"/>
      <c r="I33" s="49"/>
      <c r="J33" s="49"/>
      <c r="K33" s="49"/>
      <c r="M33" s="15"/>
    </row>
    <row r="34" spans="1:13" s="8" customFormat="1" ht="30" customHeight="1" thickBot="1" x14ac:dyDescent="0.4">
      <c r="A34" s="14"/>
      <c r="B34" s="11">
        <v>4</v>
      </c>
      <c r="C34" s="46" t="str">
        <f ca="1">IF(ISBLANK(INDIRECT(ADDRESS(B34*2+2,3))),"",INDIRECT(ADDRESS(B34*2+2,3)))</f>
        <v>Карепова</v>
      </c>
      <c r="D34" s="46"/>
      <c r="E34" s="47"/>
      <c r="F34" s="13">
        <v>10</v>
      </c>
      <c r="G34" s="12">
        <v>4</v>
      </c>
      <c r="H34" s="48" t="str">
        <f ca="1">IF(ISBLANK(INDIRECT(ADDRESS(K34*2+2,3))),"",INDIRECT(ADDRESS(K34*2+2,3)))</f>
        <v>Потапова</v>
      </c>
      <c r="I34" s="46"/>
      <c r="J34" s="46"/>
      <c r="K34" s="11">
        <v>2</v>
      </c>
      <c r="L34" s="10" t="s">
        <v>81</v>
      </c>
      <c r="M34" s="9"/>
    </row>
    <row r="35" spans="1:13" s="8" customFormat="1" ht="30" customHeight="1" thickBot="1" x14ac:dyDescent="0.4">
      <c r="A35" s="14"/>
      <c r="B35" s="11">
        <v>5</v>
      </c>
      <c r="C35" s="46" t="str">
        <f ca="1">IF(ISBLANK(INDIRECT(ADDRESS(B35*2+2,3))),"",INDIRECT(ADDRESS(B35*2+2,3)))</f>
        <v>Склокина</v>
      </c>
      <c r="D35" s="46"/>
      <c r="E35" s="47"/>
      <c r="F35" s="13">
        <v>13</v>
      </c>
      <c r="G35" s="12">
        <v>9</v>
      </c>
      <c r="H35" s="48" t="str">
        <f ca="1">IF(ISBLANK(INDIRECT(ADDRESS(K35*2+2,3))),"",INDIRECT(ADDRESS(K35*2+2,3)))</f>
        <v>Кирдеева</v>
      </c>
      <c r="I35" s="46"/>
      <c r="J35" s="46"/>
      <c r="K35" s="11">
        <v>1</v>
      </c>
      <c r="L35" s="10" t="s">
        <v>81</v>
      </c>
      <c r="M35" s="9"/>
    </row>
  </sheetData>
  <mergeCells count="47">
    <mergeCell ref="B1:K1"/>
    <mergeCell ref="B6:B7"/>
    <mergeCell ref="C6:E7"/>
    <mergeCell ref="K6:K7"/>
    <mergeCell ref="M6:M7"/>
    <mergeCell ref="C3:E3"/>
    <mergeCell ref="B4:B5"/>
    <mergeCell ref="C4:E5"/>
    <mergeCell ref="K4:K5"/>
    <mergeCell ref="M4:M5"/>
    <mergeCell ref="M8:M9"/>
    <mergeCell ref="B10:B11"/>
    <mergeCell ref="C10:E11"/>
    <mergeCell ref="K10:K11"/>
    <mergeCell ref="M10:M11"/>
    <mergeCell ref="B8:B9"/>
    <mergeCell ref="C8:E9"/>
    <mergeCell ref="K8:K9"/>
    <mergeCell ref="B29:K29"/>
    <mergeCell ref="C19:E19"/>
    <mergeCell ref="H19:J19"/>
    <mergeCell ref="B21:K21"/>
    <mergeCell ref="C22:E22"/>
    <mergeCell ref="H22:J22"/>
    <mergeCell ref="H27:J27"/>
    <mergeCell ref="C23:E23"/>
    <mergeCell ref="H23:J23"/>
    <mergeCell ref="B25:K25"/>
    <mergeCell ref="C26:E26"/>
    <mergeCell ref="H26:J26"/>
    <mergeCell ref="C27:E27"/>
    <mergeCell ref="C12:E13"/>
    <mergeCell ref="K12:K13"/>
    <mergeCell ref="M12:M13"/>
    <mergeCell ref="B17:K17"/>
    <mergeCell ref="H18:J18"/>
    <mergeCell ref="B12:B13"/>
    <mergeCell ref="C18:E18"/>
    <mergeCell ref="C35:E35"/>
    <mergeCell ref="H35:J35"/>
    <mergeCell ref="C30:E30"/>
    <mergeCell ref="H30:J30"/>
    <mergeCell ref="C31:E31"/>
    <mergeCell ref="H31:J31"/>
    <mergeCell ref="B33:K33"/>
    <mergeCell ref="C34:E34"/>
    <mergeCell ref="H34:J34"/>
  </mergeCells>
  <printOptions horizontalCentered="1"/>
  <pageMargins left="0.25" right="0.25" top="0.75" bottom="0.75" header="0.3" footer="0.3"/>
  <pageSetup paperSize="9" scale="77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2"/>
  <sheetViews>
    <sheetView workbookViewId="0">
      <selection activeCell="P10" sqref="P10"/>
    </sheetView>
  </sheetViews>
  <sheetFormatPr defaultRowHeight="15" x14ac:dyDescent="0.25"/>
  <cols>
    <col min="1" max="1" width="4" style="7" customWidth="1"/>
    <col min="2" max="12" width="10.28515625" customWidth="1"/>
    <col min="13" max="13" width="10.28515625" style="38" customWidth="1"/>
    <col min="14" max="15" width="10.28515625" customWidth="1"/>
  </cols>
  <sheetData>
    <row r="1" spans="2:14" ht="38.25" customHeight="1" x14ac:dyDescent="0.25">
      <c r="B1" s="66"/>
      <c r="C1" s="66"/>
      <c r="D1" s="66"/>
      <c r="E1" s="66"/>
      <c r="F1" s="66"/>
      <c r="G1" s="66"/>
      <c r="H1" s="66"/>
      <c r="I1" s="66"/>
      <c r="J1" s="66"/>
      <c r="K1" s="66"/>
      <c r="M1"/>
    </row>
    <row r="2" spans="2:14" ht="15.75" thickBot="1" x14ac:dyDescent="0.3">
      <c r="M2"/>
    </row>
    <row r="3" spans="2:14" ht="30" customHeight="1" thickBot="1" x14ac:dyDescent="0.3">
      <c r="B3" s="36"/>
      <c r="C3" s="70" t="s">
        <v>96</v>
      </c>
      <c r="D3" s="71"/>
      <c r="E3" s="72"/>
      <c r="F3" s="35">
        <v>1</v>
      </c>
      <c r="G3" s="35">
        <v>2</v>
      </c>
      <c r="H3" s="35">
        <v>3</v>
      </c>
      <c r="I3" s="37">
        <v>4</v>
      </c>
      <c r="J3" s="37">
        <v>5</v>
      </c>
      <c r="K3" s="37">
        <v>6</v>
      </c>
      <c r="L3" s="40" t="s">
        <v>95</v>
      </c>
      <c r="M3" s="35" t="s">
        <v>94</v>
      </c>
      <c r="N3" s="39" t="s">
        <v>93</v>
      </c>
    </row>
    <row r="4" spans="2:14" ht="24" customHeight="1" x14ac:dyDescent="0.25">
      <c r="B4" s="73">
        <v>1</v>
      </c>
      <c r="C4" s="74" t="s">
        <v>63</v>
      </c>
      <c r="D4" s="75"/>
      <c r="E4" s="76"/>
      <c r="F4" s="33" t="s">
        <v>87</v>
      </c>
      <c r="G4" s="32" t="str">
        <f ca="1">INDIRECT(ADDRESS(27,6))&amp;":"&amp;INDIRECT(ADDRESS(27,7))</f>
        <v>13:2</v>
      </c>
      <c r="H4" s="32" t="str">
        <f ca="1">INDIRECT(ADDRESS(31,7))&amp;":"&amp;INDIRECT(ADDRESS(31,6))</f>
        <v>8:13</v>
      </c>
      <c r="I4" s="32" t="str">
        <f ca="1">INDIRECT(ADDRESS(36,6))&amp;":"&amp;INDIRECT(ADDRESS(36,7))</f>
        <v>12:6</v>
      </c>
      <c r="J4" s="32" t="str">
        <f ca="1">INDIRECT(ADDRESS(42,7))&amp;":"&amp;INDIRECT(ADDRESS(42,6))</f>
        <v>13:3</v>
      </c>
      <c r="K4" s="31" t="str">
        <f ca="1">INDIRECT(ADDRESS(20,6))&amp;":"&amp;INDIRECT(ADDRESS(20,7))</f>
        <v>13:6</v>
      </c>
      <c r="L4" s="87">
        <f ca="1">IF(COUNT(F5:K5)=0,"",COUNTIF(F5:K5,"&gt;0")+0.5*COUNTIF(F5:K5,0))</f>
        <v>4</v>
      </c>
      <c r="M4" s="30"/>
      <c r="N4" s="88">
        <v>1</v>
      </c>
    </row>
    <row r="5" spans="2:14" ht="24" customHeight="1" x14ac:dyDescent="0.25">
      <c r="B5" s="62"/>
      <c r="C5" s="63"/>
      <c r="D5" s="64"/>
      <c r="E5" s="65"/>
      <c r="F5" s="29" t="s">
        <v>87</v>
      </c>
      <c r="G5" s="20">
        <f ca="1">IF(LEN(INDIRECT(ADDRESS(ROW()-1, COLUMN())))=1,"",INDIRECT(ADDRESS(27,6))-INDIRECT(ADDRESS(27,7)))</f>
        <v>11</v>
      </c>
      <c r="H5" s="20">
        <f ca="1">IF(LEN(INDIRECT(ADDRESS(ROW()-1, COLUMN())))=1,"",INDIRECT(ADDRESS(31,7))-INDIRECT(ADDRESS(31,6)))</f>
        <v>-5</v>
      </c>
      <c r="I5" s="20">
        <f ca="1">IF(LEN(INDIRECT(ADDRESS(ROW()-1, COLUMN())))=1,"",INDIRECT(ADDRESS(36,6))-INDIRECT(ADDRESS(36,7)))</f>
        <v>6</v>
      </c>
      <c r="J5" s="20">
        <f ca="1">IF(LEN(INDIRECT(ADDRESS(ROW()-1, COLUMN())))=1,"",INDIRECT(ADDRESS(42,7))-INDIRECT(ADDRESS(42,6)))</f>
        <v>10</v>
      </c>
      <c r="K5" s="24">
        <f ca="1">IF(LEN(INDIRECT(ADDRESS(ROW()-1, COLUMN())))=1,"",INDIRECT(ADDRESS(20,6))-INDIRECT(ADDRESS(20,7)))</f>
        <v>7</v>
      </c>
      <c r="L5" s="84"/>
      <c r="M5" s="20">
        <f ca="1">IF(COUNT(F5:K5)=0,"",SUM(F5:K5))</f>
        <v>29</v>
      </c>
      <c r="N5" s="83"/>
    </row>
    <row r="6" spans="2:14" ht="24" customHeight="1" x14ac:dyDescent="0.25">
      <c r="B6" s="60">
        <v>2</v>
      </c>
      <c r="C6" s="63" t="s">
        <v>110</v>
      </c>
      <c r="D6" s="64"/>
      <c r="E6" s="65"/>
      <c r="F6" s="23" t="str">
        <f ca="1">INDIRECT(ADDRESS(27,7))&amp;":"&amp;INDIRECT(ADDRESS(27,6))</f>
        <v>2:13</v>
      </c>
      <c r="G6" s="28" t="s">
        <v>87</v>
      </c>
      <c r="H6" s="22" t="str">
        <f ca="1">INDIRECT(ADDRESS(37,6))&amp;":"&amp;INDIRECT(ADDRESS(37,7))</f>
        <v>13:7</v>
      </c>
      <c r="I6" s="22" t="str">
        <f ca="1">INDIRECT(ADDRESS(41,7))&amp;":"&amp;INDIRECT(ADDRESS(41,6))</f>
        <v>13:8</v>
      </c>
      <c r="J6" s="22" t="str">
        <f ca="1">INDIRECT(ADDRESS(21,6))&amp;":"&amp;INDIRECT(ADDRESS(21,7))</f>
        <v>13:6</v>
      </c>
      <c r="K6" s="27" t="str">
        <f ca="1">INDIRECT(ADDRESS(30,6))&amp;":"&amp;INDIRECT(ADDRESS(30,7))</f>
        <v>13:12</v>
      </c>
      <c r="L6" s="84">
        <f ca="1">IF(COUNT(F7:K7)=0,"",COUNTIF(F7:K7,"&gt;0")+0.5*COUNTIF(F7:K7,0))</f>
        <v>4</v>
      </c>
      <c r="M6" s="20"/>
      <c r="N6" s="82">
        <v>2</v>
      </c>
    </row>
    <row r="7" spans="2:14" ht="24" customHeight="1" x14ac:dyDescent="0.25">
      <c r="B7" s="62"/>
      <c r="C7" s="63"/>
      <c r="D7" s="64"/>
      <c r="E7" s="65"/>
      <c r="F7" s="26">
        <f ca="1">IF(LEN(INDIRECT(ADDRESS(ROW()-1, COLUMN())))=1,"",INDIRECT(ADDRESS(27,7))-INDIRECT(ADDRESS(27,6)))</f>
        <v>-11</v>
      </c>
      <c r="G7" s="25" t="s">
        <v>87</v>
      </c>
      <c r="H7" s="20">
        <f ca="1">IF(LEN(INDIRECT(ADDRESS(ROW()-1, COLUMN())))=1,"",INDIRECT(ADDRESS(37,6))-INDIRECT(ADDRESS(37,7)))</f>
        <v>6</v>
      </c>
      <c r="I7" s="20">
        <f ca="1">IF(LEN(INDIRECT(ADDRESS(ROW()-1, COLUMN())))=1,"",INDIRECT(ADDRESS(41,7))-INDIRECT(ADDRESS(41,6)))</f>
        <v>5</v>
      </c>
      <c r="J7" s="20">
        <f ca="1">IF(LEN(INDIRECT(ADDRESS(ROW()-1, COLUMN())))=1,"",INDIRECT(ADDRESS(21,6))-INDIRECT(ADDRESS(21,7)))</f>
        <v>7</v>
      </c>
      <c r="K7" s="24">
        <f ca="1">IF(LEN(INDIRECT(ADDRESS(ROW()-1, COLUMN())))=1,"",INDIRECT(ADDRESS(30,6))-INDIRECT(ADDRESS(30,7)))</f>
        <v>1</v>
      </c>
      <c r="L7" s="84"/>
      <c r="M7" s="20">
        <f ca="1">IF(COUNT(F7:K7)=0,"",SUM(F7:K7))</f>
        <v>8</v>
      </c>
      <c r="N7" s="83"/>
    </row>
    <row r="8" spans="2:14" ht="24" customHeight="1" x14ac:dyDescent="0.25">
      <c r="B8" s="60">
        <v>3</v>
      </c>
      <c r="C8" s="67" t="s">
        <v>64</v>
      </c>
      <c r="D8" s="68"/>
      <c r="E8" s="69"/>
      <c r="F8" s="23" t="str">
        <f ca="1">INDIRECT(ADDRESS(31,6))&amp;":"&amp;INDIRECT(ADDRESS(31,7))</f>
        <v>13:8</v>
      </c>
      <c r="G8" s="22" t="str">
        <f ca="1">INDIRECT(ADDRESS(37,7))&amp;":"&amp;INDIRECT(ADDRESS(37,6))</f>
        <v>7:13</v>
      </c>
      <c r="H8" s="28" t="s">
        <v>87</v>
      </c>
      <c r="I8" s="22" t="str">
        <f ca="1">INDIRECT(ADDRESS(22,6))&amp;":"&amp;INDIRECT(ADDRESS(22,7))</f>
        <v>13:5</v>
      </c>
      <c r="J8" s="22" t="str">
        <f ca="1">INDIRECT(ADDRESS(26,7))&amp;":"&amp;INDIRECT(ADDRESS(26,6))</f>
        <v>13:6</v>
      </c>
      <c r="K8" s="27" t="str">
        <f ca="1">INDIRECT(ADDRESS(40,6))&amp;":"&amp;INDIRECT(ADDRESS(40,7))</f>
        <v>11:12</v>
      </c>
      <c r="L8" s="84">
        <f ca="1">IF(COUNT(F9:K9)=0,"",COUNTIF(F9:K9,"&gt;0")+0.5*COUNTIF(F9:K9,0))</f>
        <v>3</v>
      </c>
      <c r="M8" s="20"/>
      <c r="N8" s="82">
        <v>3</v>
      </c>
    </row>
    <row r="9" spans="2:14" ht="24" customHeight="1" x14ac:dyDescent="0.25">
      <c r="B9" s="62"/>
      <c r="C9" s="67"/>
      <c r="D9" s="68"/>
      <c r="E9" s="69"/>
      <c r="F9" s="26">
        <f ca="1">IF(LEN(INDIRECT(ADDRESS(ROW()-1, COLUMN())))=1,"",INDIRECT(ADDRESS(31,6))-INDIRECT(ADDRESS(31,7)))</f>
        <v>5</v>
      </c>
      <c r="G9" s="20">
        <f ca="1">IF(LEN(INDIRECT(ADDRESS(ROW()-1, COLUMN())))=1,"",INDIRECT(ADDRESS(37,7))-INDIRECT(ADDRESS(37,6)))</f>
        <v>-6</v>
      </c>
      <c r="H9" s="25" t="s">
        <v>87</v>
      </c>
      <c r="I9" s="20">
        <f ca="1">IF(LEN(INDIRECT(ADDRESS(ROW()-1, COLUMN())))=1,"",INDIRECT(ADDRESS(22,6))-INDIRECT(ADDRESS(22,7)))</f>
        <v>8</v>
      </c>
      <c r="J9" s="20">
        <f ca="1">IF(LEN(INDIRECT(ADDRESS(ROW()-1, COLUMN())))=1,"",INDIRECT(ADDRESS(26,7))-INDIRECT(ADDRESS(26,6)))</f>
        <v>7</v>
      </c>
      <c r="K9" s="24">
        <f ca="1">IF(LEN(INDIRECT(ADDRESS(ROW()-1, COLUMN())))=1,"",INDIRECT(ADDRESS(40,6))-INDIRECT(ADDRESS(40,7)))</f>
        <v>-1</v>
      </c>
      <c r="L9" s="84"/>
      <c r="M9" s="20">
        <f ca="1">IF(COUNT(F9:K9)=0,"",SUM(F9:K9))</f>
        <v>13</v>
      </c>
      <c r="N9" s="83"/>
    </row>
    <row r="10" spans="2:14" ht="24" customHeight="1" x14ac:dyDescent="0.25">
      <c r="B10" s="60">
        <v>4</v>
      </c>
      <c r="C10" s="50" t="s">
        <v>65</v>
      </c>
      <c r="D10" s="51"/>
      <c r="E10" s="52"/>
      <c r="F10" s="23" t="str">
        <f ca="1">INDIRECT(ADDRESS(36,7))&amp;":"&amp;INDIRECT(ADDRESS(36,6))</f>
        <v>6:12</v>
      </c>
      <c r="G10" s="22" t="str">
        <f ca="1">INDIRECT(ADDRESS(41,6))&amp;":"&amp;INDIRECT(ADDRESS(41,7))</f>
        <v>8:13</v>
      </c>
      <c r="H10" s="22" t="str">
        <f ca="1">INDIRECT(ADDRESS(22,7))&amp;":"&amp;INDIRECT(ADDRESS(22,6))</f>
        <v>5:13</v>
      </c>
      <c r="I10" s="28" t="s">
        <v>87</v>
      </c>
      <c r="J10" s="22" t="str">
        <f ca="1">INDIRECT(ADDRESS(32,6))&amp;":"&amp;INDIRECT(ADDRESS(32,7))</f>
        <v>13:8</v>
      </c>
      <c r="K10" s="27" t="str">
        <f ca="1">INDIRECT(ADDRESS(25,7))&amp;":"&amp;INDIRECT(ADDRESS(25,6))</f>
        <v>13:8</v>
      </c>
      <c r="L10" s="84">
        <f ca="1">IF(COUNT(F11:K11)=0,"",COUNTIF(F11:K11,"&gt;0")+0.5*COUNTIF(F11:K11,0))</f>
        <v>2</v>
      </c>
      <c r="M10" s="20"/>
      <c r="N10" s="82">
        <v>4</v>
      </c>
    </row>
    <row r="11" spans="2:14" ht="24" customHeight="1" x14ac:dyDescent="0.25">
      <c r="B11" s="62"/>
      <c r="C11" s="50"/>
      <c r="D11" s="51"/>
      <c r="E11" s="52"/>
      <c r="F11" s="26">
        <f ca="1">IF(LEN(INDIRECT(ADDRESS(ROW()-1, COLUMN())))=1,"",INDIRECT(ADDRESS(36,7))-INDIRECT(ADDRESS(36,6)))</f>
        <v>-6</v>
      </c>
      <c r="G11" s="20">
        <f ca="1">IF(LEN(INDIRECT(ADDRESS(ROW()-1, COLUMN())))=1,"",INDIRECT(ADDRESS(41,6))-INDIRECT(ADDRESS(41,7)))</f>
        <v>-5</v>
      </c>
      <c r="H11" s="20">
        <f ca="1">IF(LEN(INDIRECT(ADDRESS(ROW()-1, COLUMN())))=1,"",INDIRECT(ADDRESS(22,7))-INDIRECT(ADDRESS(22,6)))</f>
        <v>-8</v>
      </c>
      <c r="I11" s="25" t="s">
        <v>87</v>
      </c>
      <c r="J11" s="20">
        <f ca="1">IF(LEN(INDIRECT(ADDRESS(ROW()-1, COLUMN())))=1,"",INDIRECT(ADDRESS(32,6))-INDIRECT(ADDRESS(32,7)))</f>
        <v>5</v>
      </c>
      <c r="K11" s="24">
        <f ca="1">IF(LEN(INDIRECT(ADDRESS(ROW()-1, COLUMN())))=1,"",INDIRECT(ADDRESS(25,7))-INDIRECT(ADDRESS(25,6)))</f>
        <v>5</v>
      </c>
      <c r="L11" s="84"/>
      <c r="M11" s="20">
        <f ca="1">IF(COUNT(F11:K11)=0,"",SUM(F11:K11))</f>
        <v>-9</v>
      </c>
      <c r="N11" s="83"/>
    </row>
    <row r="12" spans="2:14" ht="24" customHeight="1" x14ac:dyDescent="0.25">
      <c r="B12" s="60">
        <v>5</v>
      </c>
      <c r="C12" s="50" t="s">
        <v>109</v>
      </c>
      <c r="D12" s="51"/>
      <c r="E12" s="52"/>
      <c r="F12" s="23" t="str">
        <f ca="1">INDIRECT(ADDRESS(42,6))&amp;":"&amp;INDIRECT(ADDRESS(42,7))</f>
        <v>3:13</v>
      </c>
      <c r="G12" s="22" t="str">
        <f ca="1">INDIRECT(ADDRESS(21,7))&amp;":"&amp;INDIRECT(ADDRESS(21,6))</f>
        <v>6:13</v>
      </c>
      <c r="H12" s="22" t="str">
        <f ca="1">INDIRECT(ADDRESS(26,6))&amp;":"&amp;INDIRECT(ADDRESS(26,7))</f>
        <v>6:13</v>
      </c>
      <c r="I12" s="22" t="str">
        <f ca="1">INDIRECT(ADDRESS(32,7))&amp;":"&amp;INDIRECT(ADDRESS(32,6))</f>
        <v>8:13</v>
      </c>
      <c r="J12" s="28" t="s">
        <v>87</v>
      </c>
      <c r="K12" s="27" t="str">
        <f ca="1">INDIRECT(ADDRESS(35,7))&amp;":"&amp;INDIRECT(ADDRESS(35,6))</f>
        <v>13:8</v>
      </c>
      <c r="L12" s="84">
        <f ca="1">IF(COUNT(F13:K13)=0,"",COUNTIF(F13:K13,"&gt;0")+0.5*COUNTIF(F13:K13,0))</f>
        <v>1</v>
      </c>
      <c r="M12" s="20"/>
      <c r="N12" s="82">
        <v>5</v>
      </c>
    </row>
    <row r="13" spans="2:14" ht="24" customHeight="1" x14ac:dyDescent="0.25">
      <c r="B13" s="62"/>
      <c r="C13" s="50"/>
      <c r="D13" s="51"/>
      <c r="E13" s="52"/>
      <c r="F13" s="26">
        <f ca="1">IF(LEN(INDIRECT(ADDRESS(ROW()-1, COLUMN())))=1,"",INDIRECT(ADDRESS(42,6))-INDIRECT(ADDRESS(42,7)))</f>
        <v>-10</v>
      </c>
      <c r="G13" s="20">
        <f ca="1">IF(LEN(INDIRECT(ADDRESS(ROW()-1, COLUMN())))=1,"",INDIRECT(ADDRESS(21,7))-INDIRECT(ADDRESS(21,6)))</f>
        <v>-7</v>
      </c>
      <c r="H13" s="20">
        <f ca="1">IF(LEN(INDIRECT(ADDRESS(ROW()-1, COLUMN())))=1,"",INDIRECT(ADDRESS(26,6))-INDIRECT(ADDRESS(26,7)))</f>
        <v>-7</v>
      </c>
      <c r="I13" s="20">
        <f ca="1">IF(LEN(INDIRECT(ADDRESS(ROW()-1, COLUMN())))=1,"",INDIRECT(ADDRESS(32,7))-INDIRECT(ADDRESS(32,6)))</f>
        <v>-5</v>
      </c>
      <c r="J13" s="25" t="s">
        <v>87</v>
      </c>
      <c r="K13" s="24">
        <f ca="1">IF(LEN(INDIRECT(ADDRESS(ROW()-1, COLUMN())))=1,"",INDIRECT(ADDRESS(35,7))-INDIRECT(ADDRESS(35,6)))</f>
        <v>5</v>
      </c>
      <c r="L13" s="84"/>
      <c r="M13" s="20">
        <f ca="1">IF(COUNT(F13:K13)=0,"",SUM(F13:K13))</f>
        <v>-24</v>
      </c>
      <c r="N13" s="83"/>
    </row>
    <row r="14" spans="2:14" ht="24" customHeight="1" x14ac:dyDescent="0.25">
      <c r="B14" s="60">
        <v>6</v>
      </c>
      <c r="C14" s="50" t="s">
        <v>108</v>
      </c>
      <c r="D14" s="51"/>
      <c r="E14" s="52"/>
      <c r="F14" s="23" t="str">
        <f ca="1">INDIRECT(ADDRESS(20,7))&amp;":"&amp;INDIRECT(ADDRESS(20,6))</f>
        <v>6:13</v>
      </c>
      <c r="G14" s="22" t="str">
        <f ca="1">INDIRECT(ADDRESS(30,7))&amp;":"&amp;INDIRECT(ADDRESS(30,6))</f>
        <v>12:13</v>
      </c>
      <c r="H14" s="22" t="str">
        <f ca="1">INDIRECT(ADDRESS(40,7))&amp;":"&amp;INDIRECT(ADDRESS(40,6))</f>
        <v>12:11</v>
      </c>
      <c r="I14" s="22" t="str">
        <f ca="1">INDIRECT(ADDRESS(25,6))&amp;":"&amp;INDIRECT(ADDRESS(25,7))</f>
        <v>8:13</v>
      </c>
      <c r="J14" s="22" t="str">
        <f ca="1">INDIRECT(ADDRESS(35,6))&amp;":"&amp;INDIRECT(ADDRESS(35,7))</f>
        <v>8:13</v>
      </c>
      <c r="K14" s="21" t="s">
        <v>87</v>
      </c>
      <c r="L14" s="84">
        <f ca="1">IF(COUNT(F15:K15)=0,"",COUNTIF(F15:K15,"&gt;0")+0.5*COUNTIF(F15:K15,0))</f>
        <v>1</v>
      </c>
      <c r="M14" s="20"/>
      <c r="N14" s="82">
        <v>6</v>
      </c>
    </row>
    <row r="15" spans="2:14" ht="24" customHeight="1" thickBot="1" x14ac:dyDescent="0.3">
      <c r="B15" s="61"/>
      <c r="C15" s="53"/>
      <c r="D15" s="54"/>
      <c r="E15" s="55"/>
      <c r="F15" s="19">
        <f ca="1">IF(LEN(INDIRECT(ADDRESS(ROW()-1, COLUMN())))=1,"",INDIRECT(ADDRESS(20,7))-INDIRECT(ADDRESS(20,6)))</f>
        <v>-7</v>
      </c>
      <c r="G15" s="17">
        <f ca="1">IF(LEN(INDIRECT(ADDRESS(ROW()-1, COLUMN())))=1,"",INDIRECT(ADDRESS(30,7))-INDIRECT(ADDRESS(30,6)))</f>
        <v>-1</v>
      </c>
      <c r="H15" s="17">
        <f ca="1">IF(LEN(INDIRECT(ADDRESS(ROW()-1, COLUMN())))=1,"",INDIRECT(ADDRESS(40,7))-INDIRECT(ADDRESS(40,6)))</f>
        <v>1</v>
      </c>
      <c r="I15" s="17">
        <f ca="1">IF(LEN(INDIRECT(ADDRESS(ROW()-1, COLUMN())))=1,"",INDIRECT(ADDRESS(25,6))-INDIRECT(ADDRESS(25,7)))</f>
        <v>-5</v>
      </c>
      <c r="J15" s="17">
        <f ca="1">IF(LEN(INDIRECT(ADDRESS(ROW()-1, COLUMN())))=1,"",INDIRECT(ADDRESS(35,6))-INDIRECT(ADDRESS(35,7)))</f>
        <v>-5</v>
      </c>
      <c r="K15" s="18" t="s">
        <v>87</v>
      </c>
      <c r="L15" s="85"/>
      <c r="M15" s="17">
        <f ca="1">IF(COUNT(F15:K15)=0,"",SUM(F15:K15))</f>
        <v>-17</v>
      </c>
      <c r="N15" s="86"/>
    </row>
    <row r="16" spans="2:14" x14ac:dyDescent="0.25">
      <c r="M16"/>
    </row>
    <row r="17" spans="1:13" x14ac:dyDescent="0.25">
      <c r="M17"/>
    </row>
    <row r="18" spans="1:13" x14ac:dyDescent="0.25">
      <c r="M18"/>
    </row>
    <row r="19" spans="1:13" s="8" customFormat="1" ht="30" customHeight="1" thickBot="1" x14ac:dyDescent="0.4">
      <c r="A19" s="14"/>
      <c r="B19" s="49" t="s">
        <v>86</v>
      </c>
      <c r="C19" s="49"/>
      <c r="D19" s="49"/>
      <c r="E19" s="49"/>
      <c r="F19" s="49"/>
      <c r="G19" s="49"/>
      <c r="H19" s="49"/>
      <c r="I19" s="49"/>
      <c r="J19" s="49"/>
      <c r="K19" s="49"/>
    </row>
    <row r="20" spans="1:13" s="8" customFormat="1" ht="30" customHeight="1" thickBot="1" x14ac:dyDescent="0.4">
      <c r="A20" s="14"/>
      <c r="B20" s="11">
        <v>1</v>
      </c>
      <c r="C20" s="46" t="str">
        <f ca="1">IF(ISBLANK(INDIRECT(ADDRESS(B20*2+2,3))),"",INDIRECT(ADDRESS(B20*2+2,3)))</f>
        <v>Мишин</v>
      </c>
      <c r="D20" s="46"/>
      <c r="E20" s="47"/>
      <c r="F20" s="13">
        <v>13</v>
      </c>
      <c r="G20" s="12">
        <v>6</v>
      </c>
      <c r="H20" s="48" t="str">
        <f ca="1">IF(ISBLANK(INDIRECT(ADDRESS(K20*2+2,3))),"",INDIRECT(ADDRESS(K20*2+2,3)))</f>
        <v>Панфиленко</v>
      </c>
      <c r="I20" s="46"/>
      <c r="J20" s="46"/>
      <c r="K20" s="11">
        <v>6</v>
      </c>
      <c r="L20" s="10" t="s">
        <v>81</v>
      </c>
      <c r="M20" s="9">
        <v>1</v>
      </c>
    </row>
    <row r="21" spans="1:13" s="8" customFormat="1" ht="30" customHeight="1" thickBot="1" x14ac:dyDescent="0.4">
      <c r="A21" s="14"/>
      <c r="B21" s="11">
        <v>2</v>
      </c>
      <c r="C21" s="46" t="str">
        <f ca="1">IF(ISBLANK(INDIRECT(ADDRESS(B21*2+2,3))),"",INDIRECT(ADDRESS(B21*2+2,3)))</f>
        <v>Северов</v>
      </c>
      <c r="D21" s="46"/>
      <c r="E21" s="47"/>
      <c r="F21" s="13">
        <v>13</v>
      </c>
      <c r="G21" s="12">
        <v>6</v>
      </c>
      <c r="H21" s="48" t="str">
        <f ca="1">IF(ISBLANK(INDIRECT(ADDRESS(K21*2+2,3))),"",INDIRECT(ADDRESS(K21*2+2,3)))</f>
        <v>Савельев</v>
      </c>
      <c r="I21" s="46"/>
      <c r="J21" s="46"/>
      <c r="K21" s="11">
        <v>5</v>
      </c>
      <c r="L21" s="10" t="s">
        <v>81</v>
      </c>
      <c r="M21" s="9">
        <v>2</v>
      </c>
    </row>
    <row r="22" spans="1:13" s="8" customFormat="1" ht="30" customHeight="1" thickBot="1" x14ac:dyDescent="0.4">
      <c r="A22" s="14"/>
      <c r="B22" s="11">
        <v>3</v>
      </c>
      <c r="C22" s="46" t="str">
        <f ca="1">IF(ISBLANK(INDIRECT(ADDRESS(B22*2+2,3))),"",INDIRECT(ADDRESS(B22*2+2,3)))</f>
        <v>Смирнов</v>
      </c>
      <c r="D22" s="46"/>
      <c r="E22" s="47"/>
      <c r="F22" s="13">
        <v>13</v>
      </c>
      <c r="G22" s="12">
        <v>5</v>
      </c>
      <c r="H22" s="48" t="str">
        <f ca="1">IF(ISBLANK(INDIRECT(ADDRESS(K22*2+2,3))),"",INDIRECT(ADDRESS(K22*2+2,3)))</f>
        <v>Худяков</v>
      </c>
      <c r="I22" s="46"/>
      <c r="J22" s="46"/>
      <c r="K22" s="11">
        <v>4</v>
      </c>
      <c r="L22" s="10" t="s">
        <v>81</v>
      </c>
      <c r="M22" s="9">
        <v>3</v>
      </c>
    </row>
    <row r="23" spans="1:13" s="8" customFormat="1" ht="30" customHeight="1" x14ac:dyDescent="0.35">
      <c r="A23" s="14"/>
      <c r="M23" s="15"/>
    </row>
    <row r="24" spans="1:13" s="8" customFormat="1" ht="30" customHeight="1" thickBot="1" x14ac:dyDescent="0.4">
      <c r="A24" s="14"/>
      <c r="B24" s="49" t="s">
        <v>85</v>
      </c>
      <c r="C24" s="49"/>
      <c r="D24" s="49"/>
      <c r="E24" s="49"/>
      <c r="F24" s="49"/>
      <c r="G24" s="49"/>
      <c r="H24" s="49"/>
      <c r="I24" s="49"/>
      <c r="J24" s="49"/>
      <c r="K24" s="49"/>
      <c r="M24" s="15"/>
    </row>
    <row r="25" spans="1:13" s="8" customFormat="1" ht="30" customHeight="1" thickBot="1" x14ac:dyDescent="0.4">
      <c r="A25" s="14"/>
      <c r="B25" s="11">
        <v>6</v>
      </c>
      <c r="C25" s="46" t="str">
        <f ca="1">IF(ISBLANK(INDIRECT(ADDRESS(B25*2+2,3))),"",INDIRECT(ADDRESS(B25*2+2,3)))</f>
        <v>Панфиленко</v>
      </c>
      <c r="D25" s="46"/>
      <c r="E25" s="47"/>
      <c r="F25" s="13">
        <v>8</v>
      </c>
      <c r="G25" s="12">
        <v>13</v>
      </c>
      <c r="H25" s="48" t="str">
        <f ca="1">IF(ISBLANK(INDIRECT(ADDRESS(K25*2+2,3))),"",INDIRECT(ADDRESS(K25*2+2,3)))</f>
        <v>Худяков</v>
      </c>
      <c r="I25" s="46"/>
      <c r="J25" s="46"/>
      <c r="K25" s="11">
        <v>4</v>
      </c>
      <c r="L25" s="10" t="s">
        <v>81</v>
      </c>
      <c r="M25" s="9">
        <v>2</v>
      </c>
    </row>
    <row r="26" spans="1:13" s="8" customFormat="1" ht="30" customHeight="1" thickBot="1" x14ac:dyDescent="0.4">
      <c r="A26" s="14"/>
      <c r="B26" s="11">
        <v>5</v>
      </c>
      <c r="C26" s="46" t="str">
        <f ca="1">IF(ISBLANK(INDIRECT(ADDRESS(B26*2+2,3))),"",INDIRECT(ADDRESS(B26*2+2,3)))</f>
        <v>Савельев</v>
      </c>
      <c r="D26" s="46"/>
      <c r="E26" s="47"/>
      <c r="F26" s="13">
        <v>6</v>
      </c>
      <c r="G26" s="12">
        <v>13</v>
      </c>
      <c r="H26" s="48" t="str">
        <f ca="1">IF(ISBLANK(INDIRECT(ADDRESS(K26*2+2,3))),"",INDIRECT(ADDRESS(K26*2+2,3)))</f>
        <v>Смирнов</v>
      </c>
      <c r="I26" s="46"/>
      <c r="J26" s="46"/>
      <c r="K26" s="11">
        <v>3</v>
      </c>
      <c r="L26" s="10" t="s">
        <v>81</v>
      </c>
      <c r="M26" s="9">
        <v>3</v>
      </c>
    </row>
    <row r="27" spans="1:13" s="8" customFormat="1" ht="30" customHeight="1" thickBot="1" x14ac:dyDescent="0.4">
      <c r="A27" s="14"/>
      <c r="B27" s="11">
        <v>1</v>
      </c>
      <c r="C27" s="46" t="str">
        <f ca="1">IF(ISBLANK(INDIRECT(ADDRESS(B27*2+2,3))),"",INDIRECT(ADDRESS(B27*2+2,3)))</f>
        <v>Мишин</v>
      </c>
      <c r="D27" s="46"/>
      <c r="E27" s="47"/>
      <c r="F27" s="13">
        <v>13</v>
      </c>
      <c r="G27" s="12">
        <v>2</v>
      </c>
      <c r="H27" s="48" t="str">
        <f ca="1">IF(ISBLANK(INDIRECT(ADDRESS(K27*2+2,3))),"",INDIRECT(ADDRESS(K27*2+2,3)))</f>
        <v>Северов</v>
      </c>
      <c r="I27" s="46"/>
      <c r="J27" s="46"/>
      <c r="K27" s="11">
        <v>2</v>
      </c>
      <c r="L27" s="10" t="s">
        <v>81</v>
      </c>
      <c r="M27" s="9">
        <v>4</v>
      </c>
    </row>
    <row r="28" spans="1:13" s="8" customFormat="1" ht="30" customHeight="1" x14ac:dyDescent="0.35">
      <c r="A28" s="14"/>
      <c r="M28" s="15"/>
    </row>
    <row r="29" spans="1:13" s="8" customFormat="1" ht="30" customHeight="1" thickBot="1" x14ac:dyDescent="0.4">
      <c r="A29" s="14"/>
      <c r="B29" s="49" t="s">
        <v>84</v>
      </c>
      <c r="C29" s="49"/>
      <c r="D29" s="49"/>
      <c r="E29" s="49"/>
      <c r="F29" s="49"/>
      <c r="G29" s="49"/>
      <c r="H29" s="49"/>
      <c r="I29" s="49"/>
      <c r="J29" s="49"/>
      <c r="K29" s="49"/>
      <c r="M29" s="15"/>
    </row>
    <row r="30" spans="1:13" s="8" customFormat="1" ht="30" customHeight="1" thickBot="1" x14ac:dyDescent="0.4">
      <c r="A30" s="14"/>
      <c r="B30" s="11">
        <v>2</v>
      </c>
      <c r="C30" s="46" t="str">
        <f ca="1">IF(ISBLANK(INDIRECT(ADDRESS(B30*2+2,3))),"",INDIRECT(ADDRESS(B30*2+2,3)))</f>
        <v>Северов</v>
      </c>
      <c r="D30" s="46"/>
      <c r="E30" s="47"/>
      <c r="F30" s="13">
        <v>13</v>
      </c>
      <c r="G30" s="12">
        <v>12</v>
      </c>
      <c r="H30" s="48" t="str">
        <f ca="1">IF(ISBLANK(INDIRECT(ADDRESS(K30*2+2,3))),"",INDIRECT(ADDRESS(K30*2+2,3)))</f>
        <v>Панфиленко</v>
      </c>
      <c r="I30" s="46"/>
      <c r="J30" s="46"/>
      <c r="K30" s="11">
        <v>6</v>
      </c>
      <c r="L30" s="10" t="s">
        <v>81</v>
      </c>
      <c r="M30" s="9">
        <v>3</v>
      </c>
    </row>
    <row r="31" spans="1:13" s="8" customFormat="1" ht="30" customHeight="1" thickBot="1" x14ac:dyDescent="0.4">
      <c r="A31" s="14"/>
      <c r="B31" s="11">
        <v>3</v>
      </c>
      <c r="C31" s="46" t="str">
        <f ca="1">IF(ISBLANK(INDIRECT(ADDRESS(B31*2+2,3))),"",INDIRECT(ADDRESS(B31*2+2,3)))</f>
        <v>Смирнов</v>
      </c>
      <c r="D31" s="46"/>
      <c r="E31" s="47"/>
      <c r="F31" s="13">
        <v>13</v>
      </c>
      <c r="G31" s="12">
        <v>8</v>
      </c>
      <c r="H31" s="48" t="str">
        <f ca="1">IF(ISBLANK(INDIRECT(ADDRESS(K31*2+2,3))),"",INDIRECT(ADDRESS(K31*2+2,3)))</f>
        <v>Мишин</v>
      </c>
      <c r="I31" s="46"/>
      <c r="J31" s="46"/>
      <c r="K31" s="11">
        <v>1</v>
      </c>
      <c r="L31" s="10" t="s">
        <v>81</v>
      </c>
      <c r="M31" s="9">
        <v>4</v>
      </c>
    </row>
    <row r="32" spans="1:13" s="8" customFormat="1" ht="30" customHeight="1" thickBot="1" x14ac:dyDescent="0.4">
      <c r="A32" s="14"/>
      <c r="B32" s="11">
        <v>4</v>
      </c>
      <c r="C32" s="46" t="str">
        <f ca="1">IF(ISBLANK(INDIRECT(ADDRESS(B32*2+2,3))),"",INDIRECT(ADDRESS(B32*2+2,3)))</f>
        <v>Худяков</v>
      </c>
      <c r="D32" s="46"/>
      <c r="E32" s="47"/>
      <c r="F32" s="13">
        <v>13</v>
      </c>
      <c r="G32" s="12">
        <v>8</v>
      </c>
      <c r="H32" s="48" t="str">
        <f ca="1">IF(ISBLANK(INDIRECT(ADDRESS(K32*2+2,3))),"",INDIRECT(ADDRESS(K32*2+2,3)))</f>
        <v>Савельев</v>
      </c>
      <c r="I32" s="46"/>
      <c r="J32" s="46"/>
      <c r="K32" s="11">
        <v>5</v>
      </c>
      <c r="L32" s="10" t="s">
        <v>81</v>
      </c>
      <c r="M32" s="9">
        <v>1</v>
      </c>
    </row>
    <row r="33" spans="1:13" s="8" customFormat="1" ht="30" customHeight="1" x14ac:dyDescent="0.35">
      <c r="A33" s="14"/>
      <c r="M33" s="15"/>
    </row>
    <row r="34" spans="1:13" s="8" customFormat="1" ht="30" customHeight="1" thickBot="1" x14ac:dyDescent="0.4">
      <c r="A34" s="14"/>
      <c r="B34" s="49" t="s">
        <v>83</v>
      </c>
      <c r="C34" s="49"/>
      <c r="D34" s="49"/>
      <c r="E34" s="49"/>
      <c r="F34" s="49"/>
      <c r="G34" s="49"/>
      <c r="H34" s="49"/>
      <c r="I34" s="49"/>
      <c r="J34" s="49"/>
      <c r="K34" s="49"/>
      <c r="M34" s="15"/>
    </row>
    <row r="35" spans="1:13" s="8" customFormat="1" ht="30" customHeight="1" thickBot="1" x14ac:dyDescent="0.4">
      <c r="A35" s="14"/>
      <c r="B35" s="11">
        <v>6</v>
      </c>
      <c r="C35" s="46" t="str">
        <f ca="1">IF(ISBLANK(INDIRECT(ADDRESS(B35*2+2,3))),"",INDIRECT(ADDRESS(B35*2+2,3)))</f>
        <v>Панфиленко</v>
      </c>
      <c r="D35" s="46"/>
      <c r="E35" s="47"/>
      <c r="F35" s="13">
        <v>8</v>
      </c>
      <c r="G35" s="12">
        <v>13</v>
      </c>
      <c r="H35" s="48" t="str">
        <f ca="1">IF(ISBLANK(INDIRECT(ADDRESS(K35*2+2,3))),"",INDIRECT(ADDRESS(K35*2+2,3)))</f>
        <v>Савельев</v>
      </c>
      <c r="I35" s="46"/>
      <c r="J35" s="46"/>
      <c r="K35" s="11">
        <v>5</v>
      </c>
      <c r="L35" s="10" t="s">
        <v>81</v>
      </c>
      <c r="M35" s="9">
        <v>4</v>
      </c>
    </row>
    <row r="36" spans="1:13" s="8" customFormat="1" ht="30" customHeight="1" thickBot="1" x14ac:dyDescent="0.4">
      <c r="A36" s="14"/>
      <c r="B36" s="11">
        <v>1</v>
      </c>
      <c r="C36" s="46" t="str">
        <f ca="1">IF(ISBLANK(INDIRECT(ADDRESS(B36*2+2,3))),"",INDIRECT(ADDRESS(B36*2+2,3)))</f>
        <v>Мишин</v>
      </c>
      <c r="D36" s="46"/>
      <c r="E36" s="47"/>
      <c r="F36" s="13">
        <v>12</v>
      </c>
      <c r="G36" s="12">
        <v>6</v>
      </c>
      <c r="H36" s="48" t="str">
        <f ca="1">IF(ISBLANK(INDIRECT(ADDRESS(K36*2+2,3))),"",INDIRECT(ADDRESS(K36*2+2,3)))</f>
        <v>Худяков</v>
      </c>
      <c r="I36" s="46"/>
      <c r="J36" s="46"/>
      <c r="K36" s="11">
        <v>4</v>
      </c>
      <c r="L36" s="10" t="s">
        <v>81</v>
      </c>
      <c r="M36" s="9">
        <v>1</v>
      </c>
    </row>
    <row r="37" spans="1:13" s="8" customFormat="1" ht="30" customHeight="1" thickBot="1" x14ac:dyDescent="0.4">
      <c r="A37" s="14"/>
      <c r="B37" s="11">
        <v>2</v>
      </c>
      <c r="C37" s="46" t="str">
        <f ca="1">IF(ISBLANK(INDIRECT(ADDRESS(B37*2+2,3))),"",INDIRECT(ADDRESS(B37*2+2,3)))</f>
        <v>Северов</v>
      </c>
      <c r="D37" s="46"/>
      <c r="E37" s="47"/>
      <c r="F37" s="13">
        <v>13</v>
      </c>
      <c r="G37" s="12">
        <v>7</v>
      </c>
      <c r="H37" s="48" t="str">
        <f ca="1">IF(ISBLANK(INDIRECT(ADDRESS(K37*2+2,3))),"",INDIRECT(ADDRESS(K37*2+2,3)))</f>
        <v>Смирнов</v>
      </c>
      <c r="I37" s="46"/>
      <c r="J37" s="46"/>
      <c r="K37" s="11">
        <v>3</v>
      </c>
      <c r="L37" s="10" t="s">
        <v>81</v>
      </c>
      <c r="M37" s="9">
        <v>2</v>
      </c>
    </row>
    <row r="38" spans="1:13" s="8" customFormat="1" ht="30" customHeight="1" x14ac:dyDescent="0.35">
      <c r="A38" s="14"/>
      <c r="M38" s="15"/>
    </row>
    <row r="39" spans="1:13" s="8" customFormat="1" ht="30" customHeight="1" thickBot="1" x14ac:dyDescent="0.4">
      <c r="A39" s="14"/>
      <c r="B39" s="49" t="s">
        <v>82</v>
      </c>
      <c r="C39" s="49"/>
      <c r="D39" s="49"/>
      <c r="E39" s="49"/>
      <c r="F39" s="49"/>
      <c r="G39" s="49"/>
      <c r="H39" s="49"/>
      <c r="I39" s="49"/>
      <c r="J39" s="49"/>
      <c r="K39" s="49"/>
      <c r="M39" s="15"/>
    </row>
    <row r="40" spans="1:13" s="8" customFormat="1" ht="30" customHeight="1" thickBot="1" x14ac:dyDescent="0.4">
      <c r="A40" s="14"/>
      <c r="B40" s="11">
        <v>3</v>
      </c>
      <c r="C40" s="46" t="str">
        <f ca="1">IF(ISBLANK(INDIRECT(ADDRESS(B40*2+2,3))),"",INDIRECT(ADDRESS(B40*2+2,3)))</f>
        <v>Смирнов</v>
      </c>
      <c r="D40" s="46"/>
      <c r="E40" s="47"/>
      <c r="F40" s="13">
        <v>11</v>
      </c>
      <c r="G40" s="12">
        <v>12</v>
      </c>
      <c r="H40" s="48" t="str">
        <f ca="1">IF(ISBLANK(INDIRECT(ADDRESS(K40*2+2,3))),"",INDIRECT(ADDRESS(K40*2+2,3)))</f>
        <v>Панфиленко</v>
      </c>
      <c r="I40" s="46"/>
      <c r="J40" s="46"/>
      <c r="K40" s="11">
        <v>6</v>
      </c>
      <c r="L40" s="10" t="s">
        <v>81</v>
      </c>
      <c r="M40" s="9">
        <v>1</v>
      </c>
    </row>
    <row r="41" spans="1:13" s="8" customFormat="1" ht="30" customHeight="1" thickBot="1" x14ac:dyDescent="0.4">
      <c r="A41" s="14"/>
      <c r="B41" s="11">
        <v>4</v>
      </c>
      <c r="C41" s="46" t="str">
        <f ca="1">IF(ISBLANK(INDIRECT(ADDRESS(B41*2+2,3))),"",INDIRECT(ADDRESS(B41*2+2,3)))</f>
        <v>Худяков</v>
      </c>
      <c r="D41" s="46"/>
      <c r="E41" s="47"/>
      <c r="F41" s="13">
        <v>8</v>
      </c>
      <c r="G41" s="12">
        <v>13</v>
      </c>
      <c r="H41" s="48" t="str">
        <f ca="1">IF(ISBLANK(INDIRECT(ADDRESS(K41*2+2,3))),"",INDIRECT(ADDRESS(K41*2+2,3)))</f>
        <v>Северов</v>
      </c>
      <c r="I41" s="46"/>
      <c r="J41" s="46"/>
      <c r="K41" s="11">
        <v>2</v>
      </c>
      <c r="L41" s="10" t="s">
        <v>81</v>
      </c>
      <c r="M41" s="9">
        <v>2</v>
      </c>
    </row>
    <row r="42" spans="1:13" s="8" customFormat="1" ht="30" customHeight="1" thickBot="1" x14ac:dyDescent="0.4">
      <c r="A42" s="14"/>
      <c r="B42" s="11">
        <v>5</v>
      </c>
      <c r="C42" s="46" t="str">
        <f ca="1">IF(ISBLANK(INDIRECT(ADDRESS(B42*2+2,3))),"",INDIRECT(ADDRESS(B42*2+2,3)))</f>
        <v>Савельев</v>
      </c>
      <c r="D42" s="46"/>
      <c r="E42" s="47"/>
      <c r="F42" s="13">
        <v>3</v>
      </c>
      <c r="G42" s="12">
        <v>13</v>
      </c>
      <c r="H42" s="48" t="str">
        <f ca="1">IF(ISBLANK(INDIRECT(ADDRESS(K42*2+2,3))),"",INDIRECT(ADDRESS(K42*2+2,3)))</f>
        <v>Мишин</v>
      </c>
      <c r="I42" s="46"/>
      <c r="J42" s="46"/>
      <c r="K42" s="11">
        <v>1</v>
      </c>
      <c r="L42" s="10" t="s">
        <v>81</v>
      </c>
      <c r="M42" s="9">
        <v>3</v>
      </c>
    </row>
  </sheetData>
  <mergeCells count="61">
    <mergeCell ref="B1:K1"/>
    <mergeCell ref="B6:B7"/>
    <mergeCell ref="C6:E7"/>
    <mergeCell ref="L6:L7"/>
    <mergeCell ref="N6:N7"/>
    <mergeCell ref="C3:E3"/>
    <mergeCell ref="B4:B5"/>
    <mergeCell ref="C4:E5"/>
    <mergeCell ref="L4:L5"/>
    <mergeCell ref="N4:N5"/>
    <mergeCell ref="B8:B9"/>
    <mergeCell ref="C8:E9"/>
    <mergeCell ref="L8:L9"/>
    <mergeCell ref="N8:N9"/>
    <mergeCell ref="B10:B11"/>
    <mergeCell ref="C10:E11"/>
    <mergeCell ref="L10:L11"/>
    <mergeCell ref="N10:N11"/>
    <mergeCell ref="B14:B15"/>
    <mergeCell ref="C14:E15"/>
    <mergeCell ref="L14:L15"/>
    <mergeCell ref="N14:N15"/>
    <mergeCell ref="B12:B13"/>
    <mergeCell ref="C12:E13"/>
    <mergeCell ref="L12:L13"/>
    <mergeCell ref="C26:E26"/>
    <mergeCell ref="H26:J26"/>
    <mergeCell ref="C27:E27"/>
    <mergeCell ref="H27:J27"/>
    <mergeCell ref="N12:N13"/>
    <mergeCell ref="B24:K24"/>
    <mergeCell ref="C25:E25"/>
    <mergeCell ref="H25:J25"/>
    <mergeCell ref="C22:E22"/>
    <mergeCell ref="H22:J22"/>
    <mergeCell ref="B19:K19"/>
    <mergeCell ref="C20:E20"/>
    <mergeCell ref="H20:J20"/>
    <mergeCell ref="C21:E21"/>
    <mergeCell ref="H21:J21"/>
    <mergeCell ref="C42:E42"/>
    <mergeCell ref="H42:J42"/>
    <mergeCell ref="B34:K34"/>
    <mergeCell ref="C35:E35"/>
    <mergeCell ref="H35:J35"/>
    <mergeCell ref="C36:E36"/>
    <mergeCell ref="H36:J36"/>
    <mergeCell ref="C37:E37"/>
    <mergeCell ref="H37:J37"/>
    <mergeCell ref="B39:K39"/>
    <mergeCell ref="C40:E40"/>
    <mergeCell ref="H40:J40"/>
    <mergeCell ref="C41:E41"/>
    <mergeCell ref="H41:J41"/>
    <mergeCell ref="B29:K29"/>
    <mergeCell ref="C31:E31"/>
    <mergeCell ref="H31:J31"/>
    <mergeCell ref="C32:E32"/>
    <mergeCell ref="H32:J32"/>
    <mergeCell ref="C30:E30"/>
    <mergeCell ref="H30:J30"/>
  </mergeCells>
  <printOptions horizontalCentered="1"/>
  <pageMargins left="0.25" right="0.25" top="0.75" bottom="0.75" header="0.3" footer="0.3"/>
  <pageSetup paperSize="9" scale="66" orientation="portrait" horizontalDpi="4294967293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42"/>
  <sheetViews>
    <sheetView workbookViewId="0">
      <selection activeCell="P4" sqref="P4"/>
    </sheetView>
  </sheetViews>
  <sheetFormatPr defaultRowHeight="15" x14ac:dyDescent="0.25"/>
  <cols>
    <col min="1" max="1" width="4" style="7" customWidth="1"/>
    <col min="2" max="12" width="10.28515625" customWidth="1"/>
    <col min="13" max="13" width="10.28515625" style="38" customWidth="1"/>
    <col min="14" max="15" width="10.28515625" customWidth="1"/>
  </cols>
  <sheetData>
    <row r="1" spans="2:17" ht="59.25" customHeight="1" x14ac:dyDescent="0.25">
      <c r="B1" s="89"/>
      <c r="C1" s="89"/>
      <c r="D1" s="89"/>
      <c r="E1" s="89"/>
      <c r="F1" s="89"/>
      <c r="G1" s="89"/>
      <c r="H1" s="89"/>
      <c r="I1" s="89"/>
      <c r="J1" s="89"/>
      <c r="K1" s="89"/>
      <c r="M1"/>
    </row>
    <row r="2" spans="2:17" ht="15.75" thickBot="1" x14ac:dyDescent="0.3">
      <c r="M2"/>
    </row>
    <row r="3" spans="2:17" ht="30" customHeight="1" thickBot="1" x14ac:dyDescent="0.3">
      <c r="B3" s="36"/>
      <c r="C3" s="70" t="s">
        <v>96</v>
      </c>
      <c r="D3" s="71"/>
      <c r="E3" s="72"/>
      <c r="F3" s="35">
        <v>1</v>
      </c>
      <c r="G3" s="35">
        <v>2</v>
      </c>
      <c r="H3" s="35">
        <v>3</v>
      </c>
      <c r="I3" s="37">
        <v>4</v>
      </c>
      <c r="J3" s="37">
        <v>5</v>
      </c>
      <c r="K3" s="37">
        <v>6</v>
      </c>
      <c r="L3" s="40" t="s">
        <v>95</v>
      </c>
      <c r="M3" s="35" t="s">
        <v>94</v>
      </c>
      <c r="N3" s="39" t="s">
        <v>93</v>
      </c>
    </row>
    <row r="4" spans="2:17" ht="24" customHeight="1" x14ac:dyDescent="0.25">
      <c r="B4" s="73">
        <v>1</v>
      </c>
      <c r="C4" s="74" t="s">
        <v>67</v>
      </c>
      <c r="D4" s="75"/>
      <c r="E4" s="76"/>
      <c r="F4" s="33" t="s">
        <v>87</v>
      </c>
      <c r="G4" s="32" t="str">
        <f ca="1">INDIRECT(ADDRESS(27,6))&amp;":"&amp;INDIRECT(ADDRESS(27,7))</f>
        <v>13:8</v>
      </c>
      <c r="H4" s="32" t="str">
        <f ca="1">INDIRECT(ADDRESS(31,7))&amp;":"&amp;INDIRECT(ADDRESS(31,6))</f>
        <v>8:13</v>
      </c>
      <c r="I4" s="32" t="str">
        <f ca="1">INDIRECT(ADDRESS(36,6))&amp;":"&amp;INDIRECT(ADDRESS(36,7))</f>
        <v>13:4</v>
      </c>
      <c r="J4" s="32" t="str">
        <f ca="1">INDIRECT(ADDRESS(42,7))&amp;":"&amp;INDIRECT(ADDRESS(42,6))</f>
        <v>13:3</v>
      </c>
      <c r="K4" s="31" t="str">
        <f ca="1">INDIRECT(ADDRESS(20,6))&amp;":"&amp;INDIRECT(ADDRESS(20,7))</f>
        <v>13:6</v>
      </c>
      <c r="L4" s="87">
        <f ca="1">IF(COUNT(F5:K5)=0,"",COUNTIF(F5:K5,"&gt;0")+0.5*COUNTIF(F5:K5,0))</f>
        <v>4</v>
      </c>
      <c r="M4" s="30"/>
      <c r="N4" s="88">
        <v>2</v>
      </c>
    </row>
    <row r="5" spans="2:17" ht="24" customHeight="1" x14ac:dyDescent="0.25">
      <c r="B5" s="62"/>
      <c r="C5" s="63"/>
      <c r="D5" s="64"/>
      <c r="E5" s="65"/>
      <c r="F5" s="29" t="s">
        <v>87</v>
      </c>
      <c r="G5" s="20">
        <f ca="1">IF(LEN(INDIRECT(ADDRESS(ROW()-1, COLUMN())))=1,"",INDIRECT(ADDRESS(27,6))-INDIRECT(ADDRESS(27,7)))</f>
        <v>5</v>
      </c>
      <c r="H5" s="20">
        <f ca="1">IF(LEN(INDIRECT(ADDRESS(ROW()-1, COLUMN())))=1,"",INDIRECT(ADDRESS(31,7))-INDIRECT(ADDRESS(31,6)))</f>
        <v>-5</v>
      </c>
      <c r="I5" s="20">
        <f ca="1">IF(LEN(INDIRECT(ADDRESS(ROW()-1, COLUMN())))=1,"",INDIRECT(ADDRESS(36,6))-INDIRECT(ADDRESS(36,7)))</f>
        <v>9</v>
      </c>
      <c r="J5" s="20">
        <f ca="1">IF(LEN(INDIRECT(ADDRESS(ROW()-1, COLUMN())))=1,"",INDIRECT(ADDRESS(42,7))-INDIRECT(ADDRESS(42,6)))</f>
        <v>10</v>
      </c>
      <c r="K5" s="24">
        <f ca="1">IF(LEN(INDIRECT(ADDRESS(ROW()-1, COLUMN())))=1,"",INDIRECT(ADDRESS(20,6))-INDIRECT(ADDRESS(20,7)))</f>
        <v>7</v>
      </c>
      <c r="L5" s="84"/>
      <c r="M5" s="20">
        <f ca="1">IF(COUNT(F5:K5)=0,"",SUM(F5:K5))</f>
        <v>26</v>
      </c>
      <c r="N5" s="83"/>
    </row>
    <row r="6" spans="2:17" ht="24" customHeight="1" x14ac:dyDescent="0.25">
      <c r="B6" s="60">
        <v>2</v>
      </c>
      <c r="C6" s="67" t="s">
        <v>111</v>
      </c>
      <c r="D6" s="68"/>
      <c r="E6" s="69"/>
      <c r="F6" s="23" t="str">
        <f ca="1">INDIRECT(ADDRESS(27,7))&amp;":"&amp;INDIRECT(ADDRESS(27,6))</f>
        <v>8:13</v>
      </c>
      <c r="G6" s="28" t="s">
        <v>87</v>
      </c>
      <c r="H6" s="22" t="str">
        <f ca="1">INDIRECT(ADDRESS(37,6))&amp;":"&amp;INDIRECT(ADDRESS(37,7))</f>
        <v>5:13</v>
      </c>
      <c r="I6" s="22" t="str">
        <f ca="1">INDIRECT(ADDRESS(41,7))&amp;":"&amp;INDIRECT(ADDRESS(41,6))</f>
        <v>13:3</v>
      </c>
      <c r="J6" s="22" t="str">
        <f ca="1">INDIRECT(ADDRESS(21,6))&amp;":"&amp;INDIRECT(ADDRESS(21,7))</f>
        <v>13:2</v>
      </c>
      <c r="K6" s="27" t="str">
        <f ca="1">INDIRECT(ADDRESS(30,6))&amp;":"&amp;INDIRECT(ADDRESS(30,7))</f>
        <v>13:7</v>
      </c>
      <c r="L6" s="84">
        <f ca="1">IF(COUNT(F7:K7)=0,"",COUNTIF(F7:K7,"&gt;0")+0.5*COUNTIF(F7:K7,0))</f>
        <v>3</v>
      </c>
      <c r="M6" s="20"/>
      <c r="N6" s="82">
        <v>3</v>
      </c>
    </row>
    <row r="7" spans="2:17" ht="24" customHeight="1" x14ac:dyDescent="0.25">
      <c r="B7" s="62"/>
      <c r="C7" s="67"/>
      <c r="D7" s="68"/>
      <c r="E7" s="69"/>
      <c r="F7" s="26">
        <f ca="1">IF(LEN(INDIRECT(ADDRESS(ROW()-1, COLUMN())))=1,"",INDIRECT(ADDRESS(27,7))-INDIRECT(ADDRESS(27,6)))</f>
        <v>-5</v>
      </c>
      <c r="G7" s="25" t="s">
        <v>87</v>
      </c>
      <c r="H7" s="20">
        <f ca="1">IF(LEN(INDIRECT(ADDRESS(ROW()-1, COLUMN())))=1,"",INDIRECT(ADDRESS(37,6))-INDIRECT(ADDRESS(37,7)))</f>
        <v>-8</v>
      </c>
      <c r="I7" s="20">
        <f ca="1">IF(LEN(INDIRECT(ADDRESS(ROW()-1, COLUMN())))=1,"",INDIRECT(ADDRESS(41,7))-INDIRECT(ADDRESS(41,6)))</f>
        <v>10</v>
      </c>
      <c r="J7" s="20">
        <f ca="1">IF(LEN(INDIRECT(ADDRESS(ROW()-1, COLUMN())))=1,"",INDIRECT(ADDRESS(21,6))-INDIRECT(ADDRESS(21,7)))</f>
        <v>11</v>
      </c>
      <c r="K7" s="24">
        <f ca="1">IF(LEN(INDIRECT(ADDRESS(ROW()-1, COLUMN())))=1,"",INDIRECT(ADDRESS(30,6))-INDIRECT(ADDRESS(30,7)))</f>
        <v>6</v>
      </c>
      <c r="L7" s="84"/>
      <c r="M7" s="20">
        <f ca="1">IF(COUNT(F7:K7)=0,"",SUM(F7:K7))</f>
        <v>14</v>
      </c>
      <c r="N7" s="83"/>
    </row>
    <row r="8" spans="2:17" ht="24" customHeight="1" x14ac:dyDescent="0.25">
      <c r="B8" s="60">
        <v>3</v>
      </c>
      <c r="C8" s="63" t="s">
        <v>68</v>
      </c>
      <c r="D8" s="64"/>
      <c r="E8" s="65"/>
      <c r="F8" s="23" t="str">
        <f ca="1">INDIRECT(ADDRESS(31,6))&amp;":"&amp;INDIRECT(ADDRESS(31,7))</f>
        <v>13:8</v>
      </c>
      <c r="G8" s="22" t="str">
        <f ca="1">INDIRECT(ADDRESS(37,7))&amp;":"&amp;INDIRECT(ADDRESS(37,6))</f>
        <v>13:5</v>
      </c>
      <c r="H8" s="28" t="s">
        <v>87</v>
      </c>
      <c r="I8" s="22" t="str">
        <f ca="1">INDIRECT(ADDRESS(22,6))&amp;":"&amp;INDIRECT(ADDRESS(22,7))</f>
        <v>12:13</v>
      </c>
      <c r="J8" s="22" t="str">
        <f ca="1">INDIRECT(ADDRESS(26,7))&amp;":"&amp;INDIRECT(ADDRESS(26,6))</f>
        <v>13:2</v>
      </c>
      <c r="K8" s="27" t="str">
        <f ca="1">INDIRECT(ADDRESS(40,6))&amp;":"&amp;INDIRECT(ADDRESS(40,7))</f>
        <v>13:7</v>
      </c>
      <c r="L8" s="84">
        <f ca="1">IF(COUNT(F9:K9)=0,"",COUNTIF(F9:K9,"&gt;0")+0.5*COUNTIF(F9:K9,0))</f>
        <v>4</v>
      </c>
      <c r="M8" s="20"/>
      <c r="N8" s="82">
        <v>1</v>
      </c>
    </row>
    <row r="9" spans="2:17" ht="24" customHeight="1" x14ac:dyDescent="0.25">
      <c r="B9" s="62"/>
      <c r="C9" s="63"/>
      <c r="D9" s="64"/>
      <c r="E9" s="65"/>
      <c r="F9" s="26">
        <f ca="1">IF(LEN(INDIRECT(ADDRESS(ROW()-1, COLUMN())))=1,"",INDIRECT(ADDRESS(31,6))-INDIRECT(ADDRESS(31,7)))</f>
        <v>5</v>
      </c>
      <c r="G9" s="20">
        <f ca="1">IF(LEN(INDIRECT(ADDRESS(ROW()-1, COLUMN())))=1,"",INDIRECT(ADDRESS(37,7))-INDIRECT(ADDRESS(37,6)))</f>
        <v>8</v>
      </c>
      <c r="H9" s="25" t="s">
        <v>87</v>
      </c>
      <c r="I9" s="20">
        <f ca="1">IF(LEN(INDIRECT(ADDRESS(ROW()-1, COLUMN())))=1,"",INDIRECT(ADDRESS(22,6))-INDIRECT(ADDRESS(22,7)))</f>
        <v>-1</v>
      </c>
      <c r="J9" s="20">
        <f ca="1">IF(LEN(INDIRECT(ADDRESS(ROW()-1, COLUMN())))=1,"",INDIRECT(ADDRESS(26,7))-INDIRECT(ADDRESS(26,6)))</f>
        <v>11</v>
      </c>
      <c r="K9" s="24">
        <f ca="1">IF(LEN(INDIRECT(ADDRESS(ROW()-1, COLUMN())))=1,"",INDIRECT(ADDRESS(40,6))-INDIRECT(ADDRESS(40,7)))</f>
        <v>6</v>
      </c>
      <c r="L9" s="84"/>
      <c r="M9" s="20">
        <f ca="1">IF(COUNT(F9:K9)=0,"",SUM(F9:K9))</f>
        <v>29</v>
      </c>
      <c r="N9" s="83"/>
    </row>
    <row r="10" spans="2:17" ht="24" customHeight="1" x14ac:dyDescent="0.25">
      <c r="B10" s="60">
        <v>4</v>
      </c>
      <c r="C10" s="50" t="s">
        <v>69</v>
      </c>
      <c r="D10" s="51"/>
      <c r="E10" s="52"/>
      <c r="F10" s="23" t="str">
        <f ca="1">INDIRECT(ADDRESS(36,7))&amp;":"&amp;INDIRECT(ADDRESS(36,6))</f>
        <v>4:13</v>
      </c>
      <c r="G10" s="22" t="str">
        <f ca="1">INDIRECT(ADDRESS(41,6))&amp;":"&amp;INDIRECT(ADDRESS(41,7))</f>
        <v>3:13</v>
      </c>
      <c r="H10" s="22" t="str">
        <f ca="1">INDIRECT(ADDRESS(22,7))&amp;":"&amp;INDIRECT(ADDRESS(22,6))</f>
        <v>13:12</v>
      </c>
      <c r="I10" s="28" t="s">
        <v>87</v>
      </c>
      <c r="J10" s="22" t="str">
        <f ca="1">INDIRECT(ADDRESS(32,6))&amp;":"&amp;INDIRECT(ADDRESS(32,7))</f>
        <v>11:13</v>
      </c>
      <c r="K10" s="27" t="str">
        <f ca="1">INDIRECT(ADDRESS(25,7))&amp;":"&amp;INDIRECT(ADDRESS(25,6))</f>
        <v>11:9</v>
      </c>
      <c r="L10" s="84">
        <f ca="1">IF(COUNT(F11:K11)=0,"",COUNTIF(F11:K11,"&gt;0")+0.5*COUNTIF(F11:K11,0))</f>
        <v>2</v>
      </c>
      <c r="M10" s="20"/>
      <c r="N10" s="82">
        <v>4</v>
      </c>
      <c r="Q10" t="s">
        <v>114</v>
      </c>
    </row>
    <row r="11" spans="2:17" ht="24" customHeight="1" x14ac:dyDescent="0.25">
      <c r="B11" s="62"/>
      <c r="C11" s="50"/>
      <c r="D11" s="51"/>
      <c r="E11" s="52"/>
      <c r="F11" s="26">
        <f ca="1">IF(LEN(INDIRECT(ADDRESS(ROW()-1, COLUMN())))=1,"",INDIRECT(ADDRESS(36,7))-INDIRECT(ADDRESS(36,6)))</f>
        <v>-9</v>
      </c>
      <c r="G11" s="20">
        <f ca="1">IF(LEN(INDIRECT(ADDRESS(ROW()-1, COLUMN())))=1,"",INDIRECT(ADDRESS(41,6))-INDIRECT(ADDRESS(41,7)))</f>
        <v>-10</v>
      </c>
      <c r="H11" s="20">
        <f ca="1">IF(LEN(INDIRECT(ADDRESS(ROW()-1, COLUMN())))=1,"",INDIRECT(ADDRESS(22,7))-INDIRECT(ADDRESS(22,6)))</f>
        <v>1</v>
      </c>
      <c r="I11" s="25" t="s">
        <v>87</v>
      </c>
      <c r="J11" s="20">
        <f ca="1">IF(LEN(INDIRECT(ADDRESS(ROW()-1, COLUMN())))=1,"",INDIRECT(ADDRESS(32,6))-INDIRECT(ADDRESS(32,7)))</f>
        <v>-2</v>
      </c>
      <c r="K11" s="24">
        <f ca="1">IF(LEN(INDIRECT(ADDRESS(ROW()-1, COLUMN())))=1,"",INDIRECT(ADDRESS(25,7))-INDIRECT(ADDRESS(25,6)))</f>
        <v>2</v>
      </c>
      <c r="L11" s="84"/>
      <c r="M11" s="20">
        <f ca="1">IF(COUNT(F11:K11)=0,"",SUM(F11:K11))</f>
        <v>-18</v>
      </c>
      <c r="N11" s="83"/>
    </row>
    <row r="12" spans="2:17" ht="24" customHeight="1" x14ac:dyDescent="0.25">
      <c r="B12" s="60">
        <v>5</v>
      </c>
      <c r="C12" s="50" t="s">
        <v>112</v>
      </c>
      <c r="D12" s="51"/>
      <c r="E12" s="52"/>
      <c r="F12" s="23" t="str">
        <f ca="1">INDIRECT(ADDRESS(42,6))&amp;":"&amp;INDIRECT(ADDRESS(42,7))</f>
        <v>3:13</v>
      </c>
      <c r="G12" s="22" t="str">
        <f ca="1">INDIRECT(ADDRESS(21,7))&amp;":"&amp;INDIRECT(ADDRESS(21,6))</f>
        <v>2:13</v>
      </c>
      <c r="H12" s="22" t="str">
        <f ca="1">INDIRECT(ADDRESS(26,6))&amp;":"&amp;INDIRECT(ADDRESS(26,7))</f>
        <v>2:13</v>
      </c>
      <c r="I12" s="22" t="str">
        <f ca="1">INDIRECT(ADDRESS(32,7))&amp;":"&amp;INDIRECT(ADDRESS(32,6))</f>
        <v>13:11</v>
      </c>
      <c r="J12" s="28" t="s">
        <v>87</v>
      </c>
      <c r="K12" s="27" t="str">
        <f ca="1">INDIRECT(ADDRESS(35,7))&amp;":"&amp;INDIRECT(ADDRESS(35,6))</f>
        <v>10:13</v>
      </c>
      <c r="L12" s="84">
        <f ca="1">IF(COUNT(F13:K13)=0,"",COUNTIF(F13:K13,"&gt;0")+0.5*COUNTIF(F13:K13,0))</f>
        <v>1</v>
      </c>
      <c r="M12" s="20"/>
      <c r="N12" s="82">
        <v>6</v>
      </c>
    </row>
    <row r="13" spans="2:17" ht="24" customHeight="1" x14ac:dyDescent="0.25">
      <c r="B13" s="62"/>
      <c r="C13" s="50"/>
      <c r="D13" s="51"/>
      <c r="E13" s="52"/>
      <c r="F13" s="26">
        <f ca="1">IF(LEN(INDIRECT(ADDRESS(ROW()-1, COLUMN())))=1,"",INDIRECT(ADDRESS(42,6))-INDIRECT(ADDRESS(42,7)))</f>
        <v>-10</v>
      </c>
      <c r="G13" s="20">
        <f ca="1">IF(LEN(INDIRECT(ADDRESS(ROW()-1, COLUMN())))=1,"",INDIRECT(ADDRESS(21,7))-INDIRECT(ADDRESS(21,6)))</f>
        <v>-11</v>
      </c>
      <c r="H13" s="20">
        <f ca="1">IF(LEN(INDIRECT(ADDRESS(ROW()-1, COLUMN())))=1,"",INDIRECT(ADDRESS(26,6))-INDIRECT(ADDRESS(26,7)))</f>
        <v>-11</v>
      </c>
      <c r="I13" s="20">
        <f ca="1">IF(LEN(INDIRECT(ADDRESS(ROW()-1, COLUMN())))=1,"",INDIRECT(ADDRESS(32,7))-INDIRECT(ADDRESS(32,6)))</f>
        <v>2</v>
      </c>
      <c r="J13" s="25" t="s">
        <v>87</v>
      </c>
      <c r="K13" s="24">
        <f ca="1">IF(LEN(INDIRECT(ADDRESS(ROW()-1, COLUMN())))=1,"",INDIRECT(ADDRESS(35,7))-INDIRECT(ADDRESS(35,6)))</f>
        <v>-3</v>
      </c>
      <c r="L13" s="84"/>
      <c r="M13" s="20">
        <f ca="1">IF(COUNT(F13:K13)=0,"",SUM(F13:K13))</f>
        <v>-33</v>
      </c>
      <c r="N13" s="83"/>
    </row>
    <row r="14" spans="2:17" ht="24" customHeight="1" x14ac:dyDescent="0.25">
      <c r="B14" s="60">
        <v>6</v>
      </c>
      <c r="C14" s="50" t="s">
        <v>113</v>
      </c>
      <c r="D14" s="51"/>
      <c r="E14" s="52"/>
      <c r="F14" s="23" t="str">
        <f ca="1">INDIRECT(ADDRESS(20,7))&amp;":"&amp;INDIRECT(ADDRESS(20,6))</f>
        <v>6:13</v>
      </c>
      <c r="G14" s="22" t="str">
        <f ca="1">INDIRECT(ADDRESS(30,7))&amp;":"&amp;INDIRECT(ADDRESS(30,6))</f>
        <v>7:13</v>
      </c>
      <c r="H14" s="22" t="str">
        <f ca="1">INDIRECT(ADDRESS(40,7))&amp;":"&amp;INDIRECT(ADDRESS(40,6))</f>
        <v>7:13</v>
      </c>
      <c r="I14" s="22" t="str">
        <f ca="1">INDIRECT(ADDRESS(25,6))&amp;":"&amp;INDIRECT(ADDRESS(25,7))</f>
        <v>9:11</v>
      </c>
      <c r="J14" s="22" t="str">
        <f ca="1">INDIRECT(ADDRESS(35,6))&amp;":"&amp;INDIRECT(ADDRESS(35,7))</f>
        <v>13:10</v>
      </c>
      <c r="K14" s="21" t="s">
        <v>87</v>
      </c>
      <c r="L14" s="84">
        <f ca="1">IF(COUNT(F15:K15)=0,"",COUNTIF(F15:K15,"&gt;0")+0.5*COUNTIF(F15:K15,0))</f>
        <v>1</v>
      </c>
      <c r="M14" s="20"/>
      <c r="N14" s="82">
        <v>5</v>
      </c>
    </row>
    <row r="15" spans="2:17" ht="24" customHeight="1" thickBot="1" x14ac:dyDescent="0.3">
      <c r="B15" s="61"/>
      <c r="C15" s="53"/>
      <c r="D15" s="54"/>
      <c r="E15" s="55"/>
      <c r="F15" s="19">
        <f ca="1">IF(LEN(INDIRECT(ADDRESS(ROW()-1, COLUMN())))=1,"",INDIRECT(ADDRESS(20,7))-INDIRECT(ADDRESS(20,6)))</f>
        <v>-7</v>
      </c>
      <c r="G15" s="17">
        <f ca="1">IF(LEN(INDIRECT(ADDRESS(ROW()-1, COLUMN())))=1,"",INDIRECT(ADDRESS(30,7))-INDIRECT(ADDRESS(30,6)))</f>
        <v>-6</v>
      </c>
      <c r="H15" s="17">
        <f ca="1">IF(LEN(INDIRECT(ADDRESS(ROW()-1, COLUMN())))=1,"",INDIRECT(ADDRESS(40,7))-INDIRECT(ADDRESS(40,6)))</f>
        <v>-6</v>
      </c>
      <c r="I15" s="17">
        <f ca="1">IF(LEN(INDIRECT(ADDRESS(ROW()-1, COLUMN())))=1,"",INDIRECT(ADDRESS(25,6))-INDIRECT(ADDRESS(25,7)))</f>
        <v>-2</v>
      </c>
      <c r="J15" s="17">
        <f ca="1">IF(LEN(INDIRECT(ADDRESS(ROW()-1, COLUMN())))=1,"",INDIRECT(ADDRESS(35,6))-INDIRECT(ADDRESS(35,7)))</f>
        <v>3</v>
      </c>
      <c r="K15" s="18" t="s">
        <v>87</v>
      </c>
      <c r="L15" s="85"/>
      <c r="M15" s="17">
        <f ca="1">IF(COUNT(F15:K15)=0,"",SUM(F15:K15))</f>
        <v>-18</v>
      </c>
      <c r="N15" s="86"/>
    </row>
    <row r="16" spans="2:17" x14ac:dyDescent="0.25">
      <c r="M16"/>
    </row>
    <row r="17" spans="2:13" x14ac:dyDescent="0.25">
      <c r="M17"/>
    </row>
    <row r="18" spans="2:13" x14ac:dyDescent="0.25">
      <c r="M18"/>
    </row>
    <row r="19" spans="2:13" ht="30" customHeight="1" thickBot="1" x14ac:dyDescent="0.3">
      <c r="B19" s="49" t="s">
        <v>86</v>
      </c>
      <c r="C19" s="49"/>
      <c r="D19" s="49"/>
      <c r="E19" s="49"/>
      <c r="F19" s="49"/>
      <c r="G19" s="49"/>
      <c r="H19" s="49"/>
      <c r="I19" s="49"/>
      <c r="J19" s="49"/>
      <c r="K19" s="49"/>
      <c r="M19"/>
    </row>
    <row r="20" spans="2:13" ht="30" customHeight="1" thickBot="1" x14ac:dyDescent="0.3">
      <c r="B20" s="43">
        <v>1</v>
      </c>
      <c r="C20" s="90" t="str">
        <f ca="1">IF(ISBLANK(INDIRECT(ADDRESS(B20*2+2,3))),"",INDIRECT(ADDRESS(B20*2+2,3)))</f>
        <v>Лямунов</v>
      </c>
      <c r="D20" s="90"/>
      <c r="E20" s="91"/>
      <c r="F20" s="45">
        <v>13</v>
      </c>
      <c r="G20" s="44">
        <v>6</v>
      </c>
      <c r="H20" s="92" t="str">
        <f ca="1">IF(ISBLANK(INDIRECT(ADDRESS(K20*2+2,3))),"",INDIRECT(ADDRESS(K20*2+2,3)))</f>
        <v>Домбровский</v>
      </c>
      <c r="I20" s="90"/>
      <c r="J20" s="90"/>
      <c r="K20" s="43">
        <v>6</v>
      </c>
      <c r="L20" s="42" t="s">
        <v>81</v>
      </c>
      <c r="M20" s="41">
        <v>1</v>
      </c>
    </row>
    <row r="21" spans="2:13" ht="30" customHeight="1" thickBot="1" x14ac:dyDescent="0.3">
      <c r="B21" s="43">
        <v>2</v>
      </c>
      <c r="C21" s="90" t="str">
        <f ca="1">IF(ISBLANK(INDIRECT(ADDRESS(B21*2+2,3))),"",INDIRECT(ADDRESS(B21*2+2,3)))</f>
        <v>Анухин</v>
      </c>
      <c r="D21" s="90"/>
      <c r="E21" s="91"/>
      <c r="F21" s="45">
        <v>13</v>
      </c>
      <c r="G21" s="44">
        <v>2</v>
      </c>
      <c r="H21" s="92" t="str">
        <f ca="1">IF(ISBLANK(INDIRECT(ADDRESS(K21*2+2,3))),"",INDIRECT(ADDRESS(K21*2+2,3)))</f>
        <v>Балахтин</v>
      </c>
      <c r="I21" s="90"/>
      <c r="J21" s="90"/>
      <c r="K21" s="43">
        <v>5</v>
      </c>
      <c r="L21" s="42" t="s">
        <v>81</v>
      </c>
      <c r="M21" s="41">
        <v>2</v>
      </c>
    </row>
    <row r="22" spans="2:13" ht="30" customHeight="1" thickBot="1" x14ac:dyDescent="0.3">
      <c r="B22" s="43">
        <v>3</v>
      </c>
      <c r="C22" s="90" t="str">
        <f ca="1">IF(ISBLANK(INDIRECT(ADDRESS(B22*2+2,3))),"",INDIRECT(ADDRESS(B22*2+2,3)))</f>
        <v>Кувакин</v>
      </c>
      <c r="D22" s="90"/>
      <c r="E22" s="91"/>
      <c r="F22" s="45">
        <v>12</v>
      </c>
      <c r="G22" s="44">
        <v>13</v>
      </c>
      <c r="H22" s="92" t="str">
        <f ca="1">IF(ISBLANK(INDIRECT(ADDRESS(K22*2+2,3))),"",INDIRECT(ADDRESS(K22*2+2,3)))</f>
        <v>Таратин</v>
      </c>
      <c r="I22" s="90"/>
      <c r="J22" s="90"/>
      <c r="K22" s="43">
        <v>4</v>
      </c>
      <c r="L22" s="42" t="s">
        <v>81</v>
      </c>
      <c r="M22" s="41">
        <v>3</v>
      </c>
    </row>
    <row r="23" spans="2:13" ht="30" customHeight="1" x14ac:dyDescent="0.25"/>
    <row r="24" spans="2:13" ht="30" customHeight="1" thickBot="1" x14ac:dyDescent="0.3">
      <c r="B24" s="49" t="s">
        <v>85</v>
      </c>
      <c r="C24" s="49"/>
      <c r="D24" s="49"/>
      <c r="E24" s="49"/>
      <c r="F24" s="49"/>
      <c r="G24" s="49"/>
      <c r="H24" s="49"/>
      <c r="I24" s="49"/>
      <c r="J24" s="49"/>
      <c r="K24" s="49"/>
    </row>
    <row r="25" spans="2:13" ht="30" customHeight="1" thickBot="1" x14ac:dyDescent="0.3">
      <c r="B25" s="43">
        <v>6</v>
      </c>
      <c r="C25" s="90" t="str">
        <f ca="1">IF(ISBLANK(INDIRECT(ADDRESS(B25*2+2,3))),"",INDIRECT(ADDRESS(B25*2+2,3)))</f>
        <v>Домбровский</v>
      </c>
      <c r="D25" s="90"/>
      <c r="E25" s="91"/>
      <c r="F25" s="45">
        <v>9</v>
      </c>
      <c r="G25" s="44">
        <v>11</v>
      </c>
      <c r="H25" s="92" t="str">
        <f ca="1">IF(ISBLANK(INDIRECT(ADDRESS(K25*2+2,3))),"",INDIRECT(ADDRESS(K25*2+2,3)))</f>
        <v>Таратин</v>
      </c>
      <c r="I25" s="90"/>
      <c r="J25" s="90"/>
      <c r="K25" s="43">
        <v>4</v>
      </c>
      <c r="L25" s="42" t="s">
        <v>81</v>
      </c>
      <c r="M25" s="41">
        <v>2</v>
      </c>
    </row>
    <row r="26" spans="2:13" ht="30" customHeight="1" thickBot="1" x14ac:dyDescent="0.3">
      <c r="B26" s="43">
        <v>5</v>
      </c>
      <c r="C26" s="90" t="str">
        <f ca="1">IF(ISBLANK(INDIRECT(ADDRESS(B26*2+2,3))),"",INDIRECT(ADDRESS(B26*2+2,3)))</f>
        <v>Балахтин</v>
      </c>
      <c r="D26" s="90"/>
      <c r="E26" s="91"/>
      <c r="F26" s="45">
        <v>2</v>
      </c>
      <c r="G26" s="44">
        <v>13</v>
      </c>
      <c r="H26" s="92" t="str">
        <f ca="1">IF(ISBLANK(INDIRECT(ADDRESS(K26*2+2,3))),"",INDIRECT(ADDRESS(K26*2+2,3)))</f>
        <v>Кувакин</v>
      </c>
      <c r="I26" s="90"/>
      <c r="J26" s="90"/>
      <c r="K26" s="43">
        <v>3</v>
      </c>
      <c r="L26" s="42" t="s">
        <v>81</v>
      </c>
      <c r="M26" s="41">
        <v>3</v>
      </c>
    </row>
    <row r="27" spans="2:13" ht="30" customHeight="1" thickBot="1" x14ac:dyDescent="0.3">
      <c r="B27" s="43">
        <v>1</v>
      </c>
      <c r="C27" s="90" t="str">
        <f ca="1">IF(ISBLANK(INDIRECT(ADDRESS(B27*2+2,3))),"",INDIRECT(ADDRESS(B27*2+2,3)))</f>
        <v>Лямунов</v>
      </c>
      <c r="D27" s="90"/>
      <c r="E27" s="91"/>
      <c r="F27" s="45">
        <v>13</v>
      </c>
      <c r="G27" s="44">
        <v>8</v>
      </c>
      <c r="H27" s="92" t="str">
        <f ca="1">IF(ISBLANK(INDIRECT(ADDRESS(K27*2+2,3))),"",INDIRECT(ADDRESS(K27*2+2,3)))</f>
        <v>Анухин</v>
      </c>
      <c r="I27" s="90"/>
      <c r="J27" s="90"/>
      <c r="K27" s="43">
        <v>2</v>
      </c>
      <c r="L27" s="42" t="s">
        <v>81</v>
      </c>
      <c r="M27" s="41">
        <v>4</v>
      </c>
    </row>
    <row r="28" spans="2:13" ht="30" customHeight="1" x14ac:dyDescent="0.25"/>
    <row r="29" spans="2:13" ht="30" customHeight="1" thickBot="1" x14ac:dyDescent="0.3">
      <c r="B29" s="49" t="s">
        <v>84</v>
      </c>
      <c r="C29" s="49"/>
      <c r="D29" s="49"/>
      <c r="E29" s="49"/>
      <c r="F29" s="49"/>
      <c r="G29" s="49"/>
      <c r="H29" s="49"/>
      <c r="I29" s="49"/>
      <c r="J29" s="49"/>
      <c r="K29" s="49"/>
    </row>
    <row r="30" spans="2:13" ht="30" customHeight="1" thickBot="1" x14ac:dyDescent="0.3">
      <c r="B30" s="43">
        <v>2</v>
      </c>
      <c r="C30" s="90" t="str">
        <f ca="1">IF(ISBLANK(INDIRECT(ADDRESS(B30*2+2,3))),"",INDIRECT(ADDRESS(B30*2+2,3)))</f>
        <v>Анухин</v>
      </c>
      <c r="D30" s="90"/>
      <c r="E30" s="91"/>
      <c r="F30" s="45">
        <v>13</v>
      </c>
      <c r="G30" s="44">
        <v>7</v>
      </c>
      <c r="H30" s="92" t="str">
        <f ca="1">IF(ISBLANK(INDIRECT(ADDRESS(K30*2+2,3))),"",INDIRECT(ADDRESS(K30*2+2,3)))</f>
        <v>Домбровский</v>
      </c>
      <c r="I30" s="90"/>
      <c r="J30" s="90"/>
      <c r="K30" s="43">
        <v>6</v>
      </c>
      <c r="L30" s="42" t="s">
        <v>81</v>
      </c>
      <c r="M30" s="41">
        <v>3</v>
      </c>
    </row>
    <row r="31" spans="2:13" ht="30" customHeight="1" thickBot="1" x14ac:dyDescent="0.3">
      <c r="B31" s="43">
        <v>3</v>
      </c>
      <c r="C31" s="90" t="str">
        <f ca="1">IF(ISBLANK(INDIRECT(ADDRESS(B31*2+2,3))),"",INDIRECT(ADDRESS(B31*2+2,3)))</f>
        <v>Кувакин</v>
      </c>
      <c r="D31" s="90"/>
      <c r="E31" s="91"/>
      <c r="F31" s="45">
        <v>13</v>
      </c>
      <c r="G31" s="44">
        <v>8</v>
      </c>
      <c r="H31" s="92" t="str">
        <f ca="1">IF(ISBLANK(INDIRECT(ADDRESS(K31*2+2,3))),"",INDIRECT(ADDRESS(K31*2+2,3)))</f>
        <v>Лямунов</v>
      </c>
      <c r="I31" s="90"/>
      <c r="J31" s="90"/>
      <c r="K31" s="43">
        <v>1</v>
      </c>
      <c r="L31" s="42" t="s">
        <v>81</v>
      </c>
      <c r="M31" s="41">
        <v>4</v>
      </c>
    </row>
    <row r="32" spans="2:13" ht="30" customHeight="1" thickBot="1" x14ac:dyDescent="0.3">
      <c r="B32" s="43">
        <v>4</v>
      </c>
      <c r="C32" s="90" t="str">
        <f ca="1">IF(ISBLANK(INDIRECT(ADDRESS(B32*2+2,3))),"",INDIRECT(ADDRESS(B32*2+2,3)))</f>
        <v>Таратин</v>
      </c>
      <c r="D32" s="90"/>
      <c r="E32" s="91"/>
      <c r="F32" s="45">
        <v>11</v>
      </c>
      <c r="G32" s="44">
        <v>13</v>
      </c>
      <c r="H32" s="92" t="str">
        <f ca="1">IF(ISBLANK(INDIRECT(ADDRESS(K32*2+2,3))),"",INDIRECT(ADDRESS(K32*2+2,3)))</f>
        <v>Балахтин</v>
      </c>
      <c r="I32" s="90"/>
      <c r="J32" s="90"/>
      <c r="K32" s="43">
        <v>5</v>
      </c>
      <c r="L32" s="42" t="s">
        <v>81</v>
      </c>
      <c r="M32" s="41">
        <v>1</v>
      </c>
    </row>
    <row r="33" spans="2:13" ht="30" customHeight="1" x14ac:dyDescent="0.25"/>
    <row r="34" spans="2:13" ht="30" customHeight="1" thickBot="1" x14ac:dyDescent="0.3">
      <c r="B34" s="49" t="s">
        <v>83</v>
      </c>
      <c r="C34" s="49"/>
      <c r="D34" s="49"/>
      <c r="E34" s="49"/>
      <c r="F34" s="49"/>
      <c r="G34" s="49"/>
      <c r="H34" s="49"/>
      <c r="I34" s="49"/>
      <c r="J34" s="49"/>
      <c r="K34" s="49"/>
    </row>
    <row r="35" spans="2:13" ht="30" customHeight="1" thickBot="1" x14ac:dyDescent="0.3">
      <c r="B35" s="43">
        <v>6</v>
      </c>
      <c r="C35" s="90" t="str">
        <f ca="1">IF(ISBLANK(INDIRECT(ADDRESS(B35*2+2,3))),"",INDIRECT(ADDRESS(B35*2+2,3)))</f>
        <v>Домбровский</v>
      </c>
      <c r="D35" s="90"/>
      <c r="E35" s="91"/>
      <c r="F35" s="45">
        <v>13</v>
      </c>
      <c r="G35" s="44">
        <v>10</v>
      </c>
      <c r="H35" s="92" t="str">
        <f ca="1">IF(ISBLANK(INDIRECT(ADDRESS(K35*2+2,3))),"",INDIRECT(ADDRESS(K35*2+2,3)))</f>
        <v>Балахтин</v>
      </c>
      <c r="I35" s="90"/>
      <c r="J35" s="90"/>
      <c r="K35" s="43">
        <v>5</v>
      </c>
      <c r="L35" s="42" t="s">
        <v>81</v>
      </c>
      <c r="M35" s="41">
        <v>4</v>
      </c>
    </row>
    <row r="36" spans="2:13" ht="30" customHeight="1" thickBot="1" x14ac:dyDescent="0.3">
      <c r="B36" s="43">
        <v>1</v>
      </c>
      <c r="C36" s="90" t="str">
        <f ca="1">IF(ISBLANK(INDIRECT(ADDRESS(B36*2+2,3))),"",INDIRECT(ADDRESS(B36*2+2,3)))</f>
        <v>Лямунов</v>
      </c>
      <c r="D36" s="90"/>
      <c r="E36" s="91"/>
      <c r="F36" s="45">
        <v>13</v>
      </c>
      <c r="G36" s="44">
        <v>4</v>
      </c>
      <c r="H36" s="92" t="str">
        <f ca="1">IF(ISBLANK(INDIRECT(ADDRESS(K36*2+2,3))),"",INDIRECT(ADDRESS(K36*2+2,3)))</f>
        <v>Таратин</v>
      </c>
      <c r="I36" s="90"/>
      <c r="J36" s="90"/>
      <c r="K36" s="43">
        <v>4</v>
      </c>
      <c r="L36" s="42" t="s">
        <v>81</v>
      </c>
      <c r="M36" s="41">
        <v>1</v>
      </c>
    </row>
    <row r="37" spans="2:13" ht="30" customHeight="1" thickBot="1" x14ac:dyDescent="0.3">
      <c r="B37" s="43">
        <v>2</v>
      </c>
      <c r="C37" s="90" t="str">
        <f ca="1">IF(ISBLANK(INDIRECT(ADDRESS(B37*2+2,3))),"",INDIRECT(ADDRESS(B37*2+2,3)))</f>
        <v>Анухин</v>
      </c>
      <c r="D37" s="90"/>
      <c r="E37" s="91"/>
      <c r="F37" s="45">
        <v>5</v>
      </c>
      <c r="G37" s="44">
        <v>13</v>
      </c>
      <c r="H37" s="92" t="str">
        <f ca="1">IF(ISBLANK(INDIRECT(ADDRESS(K37*2+2,3))),"",INDIRECT(ADDRESS(K37*2+2,3)))</f>
        <v>Кувакин</v>
      </c>
      <c r="I37" s="90"/>
      <c r="J37" s="90"/>
      <c r="K37" s="43">
        <v>3</v>
      </c>
      <c r="L37" s="42" t="s">
        <v>81</v>
      </c>
      <c r="M37" s="41">
        <v>2</v>
      </c>
    </row>
    <row r="38" spans="2:13" ht="30" customHeight="1" x14ac:dyDescent="0.25"/>
    <row r="39" spans="2:13" ht="30" customHeight="1" thickBot="1" x14ac:dyDescent="0.3">
      <c r="B39" s="49" t="s">
        <v>82</v>
      </c>
      <c r="C39" s="49"/>
      <c r="D39" s="49"/>
      <c r="E39" s="49"/>
      <c r="F39" s="49"/>
      <c r="G39" s="49"/>
      <c r="H39" s="49"/>
      <c r="I39" s="49"/>
      <c r="J39" s="49"/>
      <c r="K39" s="49"/>
    </row>
    <row r="40" spans="2:13" ht="30" customHeight="1" thickBot="1" x14ac:dyDescent="0.3">
      <c r="B40" s="43">
        <v>3</v>
      </c>
      <c r="C40" s="90" t="str">
        <f ca="1">IF(ISBLANK(INDIRECT(ADDRESS(B40*2+2,3))),"",INDIRECT(ADDRESS(B40*2+2,3)))</f>
        <v>Кувакин</v>
      </c>
      <c r="D40" s="90"/>
      <c r="E40" s="91"/>
      <c r="F40" s="45">
        <v>13</v>
      </c>
      <c r="G40" s="44">
        <v>7</v>
      </c>
      <c r="H40" s="92" t="str">
        <f ca="1">IF(ISBLANK(INDIRECT(ADDRESS(K40*2+2,3))),"",INDIRECT(ADDRESS(K40*2+2,3)))</f>
        <v>Домбровский</v>
      </c>
      <c r="I40" s="90"/>
      <c r="J40" s="90"/>
      <c r="K40" s="43">
        <v>6</v>
      </c>
      <c r="L40" s="42" t="s">
        <v>81</v>
      </c>
      <c r="M40" s="41">
        <v>1</v>
      </c>
    </row>
    <row r="41" spans="2:13" ht="30" customHeight="1" thickBot="1" x14ac:dyDescent="0.3">
      <c r="B41" s="43">
        <v>4</v>
      </c>
      <c r="C41" s="90" t="str">
        <f ca="1">IF(ISBLANK(INDIRECT(ADDRESS(B41*2+2,3))),"",INDIRECT(ADDRESS(B41*2+2,3)))</f>
        <v>Таратин</v>
      </c>
      <c r="D41" s="90"/>
      <c r="E41" s="91"/>
      <c r="F41" s="45">
        <v>3</v>
      </c>
      <c r="G41" s="44">
        <v>13</v>
      </c>
      <c r="H41" s="92" t="str">
        <f ca="1">IF(ISBLANK(INDIRECT(ADDRESS(K41*2+2,3))),"",INDIRECT(ADDRESS(K41*2+2,3)))</f>
        <v>Анухин</v>
      </c>
      <c r="I41" s="90"/>
      <c r="J41" s="90"/>
      <c r="K41" s="43">
        <v>2</v>
      </c>
      <c r="L41" s="42" t="s">
        <v>81</v>
      </c>
      <c r="M41" s="41">
        <v>2</v>
      </c>
    </row>
    <row r="42" spans="2:13" ht="30" customHeight="1" thickBot="1" x14ac:dyDescent="0.3">
      <c r="B42" s="43">
        <v>5</v>
      </c>
      <c r="C42" s="90" t="str">
        <f ca="1">IF(ISBLANK(INDIRECT(ADDRESS(B42*2+2,3))),"",INDIRECT(ADDRESS(B42*2+2,3)))</f>
        <v>Балахтин</v>
      </c>
      <c r="D42" s="90"/>
      <c r="E42" s="91"/>
      <c r="F42" s="45">
        <v>3</v>
      </c>
      <c r="G42" s="44">
        <v>13</v>
      </c>
      <c r="H42" s="92" t="str">
        <f ca="1">IF(ISBLANK(INDIRECT(ADDRESS(K42*2+2,3))),"",INDIRECT(ADDRESS(K42*2+2,3)))</f>
        <v>Лямунов</v>
      </c>
      <c r="I42" s="90"/>
      <c r="J42" s="90"/>
      <c r="K42" s="43">
        <v>1</v>
      </c>
      <c r="L42" s="42" t="s">
        <v>81</v>
      </c>
      <c r="M42" s="41">
        <v>3</v>
      </c>
    </row>
  </sheetData>
  <mergeCells count="61">
    <mergeCell ref="C41:E41"/>
    <mergeCell ref="H41:J41"/>
    <mergeCell ref="C42:E42"/>
    <mergeCell ref="H42:J42"/>
    <mergeCell ref="C36:E36"/>
    <mergeCell ref="H36:J36"/>
    <mergeCell ref="C37:E37"/>
    <mergeCell ref="H37:J37"/>
    <mergeCell ref="B39:K39"/>
    <mergeCell ref="C40:E40"/>
    <mergeCell ref="C30:E30"/>
    <mergeCell ref="H30:J30"/>
    <mergeCell ref="H40:J40"/>
    <mergeCell ref="C31:E31"/>
    <mergeCell ref="H31:J31"/>
    <mergeCell ref="C32:E32"/>
    <mergeCell ref="H32:J32"/>
    <mergeCell ref="B34:K34"/>
    <mergeCell ref="C35:E35"/>
    <mergeCell ref="H35:J35"/>
    <mergeCell ref="C26:E26"/>
    <mergeCell ref="H26:J26"/>
    <mergeCell ref="C27:E27"/>
    <mergeCell ref="H27:J27"/>
    <mergeCell ref="B29:K29"/>
    <mergeCell ref="C22:E22"/>
    <mergeCell ref="H22:J22"/>
    <mergeCell ref="B24:K24"/>
    <mergeCell ref="C25:E25"/>
    <mergeCell ref="H25:J25"/>
    <mergeCell ref="B19:K19"/>
    <mergeCell ref="C20:E20"/>
    <mergeCell ref="H20:J20"/>
    <mergeCell ref="C21:E21"/>
    <mergeCell ref="H21:J21"/>
    <mergeCell ref="B12:B13"/>
    <mergeCell ref="C12:E13"/>
    <mergeCell ref="L12:L13"/>
    <mergeCell ref="N12:N13"/>
    <mergeCell ref="B14:B15"/>
    <mergeCell ref="C14:E15"/>
    <mergeCell ref="L14:L15"/>
    <mergeCell ref="N14:N15"/>
    <mergeCell ref="B8:B9"/>
    <mergeCell ref="C8:E9"/>
    <mergeCell ref="L8:L9"/>
    <mergeCell ref="N8:N9"/>
    <mergeCell ref="B10:B11"/>
    <mergeCell ref="C10:E11"/>
    <mergeCell ref="L10:L11"/>
    <mergeCell ref="N10:N11"/>
    <mergeCell ref="N4:N5"/>
    <mergeCell ref="B6:B7"/>
    <mergeCell ref="C6:E7"/>
    <mergeCell ref="L6:L7"/>
    <mergeCell ref="N6:N7"/>
    <mergeCell ref="B1:K1"/>
    <mergeCell ref="C3:E3"/>
    <mergeCell ref="B4:B5"/>
    <mergeCell ref="C4:E5"/>
    <mergeCell ref="L4:L5"/>
  </mergeCells>
  <printOptions horizontalCentered="1"/>
  <pageMargins left="0.31496062992125984" right="0.31496062992125984" top="0.35433070866141736" bottom="0.55118110236220474" header="0.31496062992125984" footer="0.31496062992125984"/>
  <pageSetup paperSize="9" scale="6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Лист1</vt:lpstr>
      <vt:lpstr>Лист2</vt:lpstr>
      <vt:lpstr>Ж1</vt:lpstr>
      <vt:lpstr>Ж2</vt:lpstr>
      <vt:lpstr>Ж3</vt:lpstr>
      <vt:lpstr>М1</vt:lpstr>
      <vt:lpstr>М2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Северов Михаил Владимирович</dc:creator>
  <cp:lastModifiedBy>Северов Михаил Владимирович</cp:lastModifiedBy>
  <dcterms:created xsi:type="dcterms:W3CDTF">2025-01-09T10:01:18Z</dcterms:created>
  <dcterms:modified xsi:type="dcterms:W3CDTF">2025-01-13T06:53:39Z</dcterms:modified>
</cp:coreProperties>
</file>